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45" windowWidth="15360" windowHeight="8790" activeTab="4"/>
  </bookViews>
  <sheets>
    <sheet name="Többletfeladat-kitűző lap" sheetId="5" r:id="rId1"/>
    <sheet name="Szám betűvel" sheetId="6" state="hidden" r:id="rId2"/>
    <sheet name="Háttérszámítás" sheetId="7" state="hidden" r:id="rId3"/>
    <sheet name="Legördülő listák elemei" sheetId="8" state="hidden" r:id="rId4"/>
    <sheet name="Teljesítésigazolás " sheetId="10" r:id="rId5"/>
    <sheet name="Összeg betűvel teljighoz" sheetId="11" state="hidden" r:id="rId6"/>
    <sheet name="Összegbetűvel háttér teljig" sheetId="12" state="hidden" r:id="rId7"/>
  </sheets>
  <definedNames>
    <definedName name="Aláírók">'Legördülő listák elemei'!$K$16:$K$19</definedName>
    <definedName name="kelt">'Legördülő listák elemei'!$A$60:$A$65</definedName>
    <definedName name="_xlnm.Print_Area" localSheetId="0">'Többletfeladat-kitűző lap'!$A$1:$AF$106</definedName>
    <definedName name="titulus">'Legördülő listák elemei'!$L$11:$L$13</definedName>
  </definedNames>
  <calcPr calcId="145621"/>
</workbook>
</file>

<file path=xl/calcChain.xml><?xml version="1.0" encoding="utf-8"?>
<calcChain xmlns="http://schemas.openxmlformats.org/spreadsheetml/2006/main">
  <c r="P56" i="5" l="1"/>
  <c r="A79" i="5"/>
  <c r="AF97" i="5"/>
  <c r="Y97" i="5" s="1"/>
  <c r="AG97" i="5"/>
  <c r="AH44" i="5"/>
  <c r="T99" i="5"/>
  <c r="A76" i="5"/>
  <c r="K19" i="10" l="1"/>
  <c r="F26" i="10" s="1"/>
  <c r="O26" i="10" s="1"/>
  <c r="W26" i="10" s="1"/>
  <c r="C16" i="10"/>
  <c r="P46" i="10" s="1"/>
  <c r="F9" i="10"/>
  <c r="A2" i="11"/>
  <c r="H8" i="12" s="1"/>
  <c r="I8" i="12" s="1"/>
  <c r="D36" i="10"/>
  <c r="F13" i="10" l="1"/>
  <c r="R10" i="10"/>
  <c r="F10" i="10"/>
  <c r="V9" i="10"/>
  <c r="R16" i="10"/>
  <c r="F17" i="10"/>
  <c r="Q6" i="12"/>
  <c r="K2" i="12"/>
  <c r="K3" i="12" s="1"/>
  <c r="K4" i="12" s="1"/>
  <c r="K8" i="12" s="1"/>
  <c r="Q2" i="12"/>
  <c r="Q3" i="12" s="1"/>
  <c r="Q4" i="12" s="1"/>
  <c r="Q8" i="12" s="1"/>
  <c r="E2" i="12"/>
  <c r="E3" i="12" s="1"/>
  <c r="E4" i="12" s="1"/>
  <c r="E8" i="12" s="1"/>
  <c r="M8" i="12"/>
  <c r="N8" i="12" s="1"/>
  <c r="F2" i="12"/>
  <c r="F3" i="12" s="1"/>
  <c r="F4" i="12" s="1"/>
  <c r="L2" i="12"/>
  <c r="L3" i="12" s="1"/>
  <c r="L4" i="12" s="1"/>
  <c r="G2" i="12"/>
  <c r="G3" i="12" s="1"/>
  <c r="G4" i="12" s="1"/>
  <c r="O2" i="12"/>
  <c r="O3" i="12" s="1"/>
  <c r="O4" i="12" s="1"/>
  <c r="C7" i="12"/>
  <c r="C8" i="12"/>
  <c r="B2" i="12"/>
  <c r="B3" i="12" s="1"/>
  <c r="B4" i="12" s="1"/>
  <c r="J2" i="12"/>
  <c r="J3" i="12" s="1"/>
  <c r="J4" i="12" s="1"/>
  <c r="P2" i="12"/>
  <c r="P3" i="12" s="1"/>
  <c r="P4" i="12" s="1"/>
  <c r="P6" i="12" s="1"/>
  <c r="AI74" i="5"/>
  <c r="AH74" i="5"/>
  <c r="AG74" i="5"/>
  <c r="F6" i="12" l="1"/>
  <c r="Q7" i="12"/>
  <c r="Q10" i="12" s="1"/>
  <c r="P7" i="12" s="1"/>
  <c r="E7" i="12"/>
  <c r="E10" i="12" s="1"/>
  <c r="K6" i="12"/>
  <c r="J8" i="12"/>
  <c r="J7" i="12"/>
  <c r="O8" i="12"/>
  <c r="O7" i="12"/>
  <c r="P8" i="12"/>
  <c r="B8" i="12"/>
  <c r="B7" i="12"/>
  <c r="L8" i="12"/>
  <c r="L7" i="12"/>
  <c r="D8" i="12"/>
  <c r="D7" i="12"/>
  <c r="C10" i="12"/>
  <c r="F8" i="12"/>
  <c r="G8" i="12"/>
  <c r="G7" i="12"/>
  <c r="AF74" i="5"/>
  <c r="Y74" i="5" s="1"/>
  <c r="D10" i="12" l="1"/>
  <c r="J10" i="12"/>
  <c r="P10" i="12"/>
  <c r="L10" i="12"/>
  <c r="K7" i="12" s="1"/>
  <c r="K10" i="12" s="1"/>
  <c r="G10" i="12"/>
  <c r="F7" i="12" s="1"/>
  <c r="F10" i="12" s="1"/>
  <c r="H7" i="12" s="1"/>
  <c r="B10" i="12"/>
  <c r="O10" i="12"/>
  <c r="M7" i="12" l="1"/>
  <c r="M10" i="12" s="1"/>
  <c r="H10" i="12"/>
  <c r="I7" i="12"/>
  <c r="I10" i="12" s="1"/>
  <c r="N7" i="12"/>
  <c r="N10" i="12" s="1"/>
  <c r="A2" i="6"/>
  <c r="A13" i="12" l="1"/>
  <c r="C2" i="11" s="1"/>
  <c r="N30" i="10" s="1"/>
  <c r="A60" i="5"/>
  <c r="A54" i="5"/>
  <c r="AF54" i="5" s="1"/>
  <c r="A47" i="5"/>
  <c r="AF47" i="5" s="1"/>
  <c r="AF44" i="5" l="1"/>
  <c r="T76" i="5"/>
  <c r="I28" i="5" l="1"/>
  <c r="I5" i="8" l="1"/>
  <c r="I9" i="8"/>
  <c r="I13" i="8"/>
  <c r="I17" i="8"/>
  <c r="I21" i="8"/>
  <c r="I25" i="8"/>
  <c r="I29" i="8"/>
  <c r="I33" i="8"/>
  <c r="I37" i="8"/>
  <c r="I41" i="8"/>
  <c r="I45" i="8"/>
  <c r="I43" i="8"/>
  <c r="I4" i="8"/>
  <c r="I16" i="8"/>
  <c r="I24" i="8"/>
  <c r="I32" i="8"/>
  <c r="I40" i="8"/>
  <c r="I6" i="8"/>
  <c r="I10" i="8"/>
  <c r="I14" i="8"/>
  <c r="I18" i="8"/>
  <c r="I22" i="8"/>
  <c r="I26" i="8"/>
  <c r="I30" i="8"/>
  <c r="I34" i="8"/>
  <c r="I38" i="8"/>
  <c r="I42" i="8"/>
  <c r="I46" i="8"/>
  <c r="I3" i="8"/>
  <c r="I7" i="8"/>
  <c r="I11" i="8"/>
  <c r="I15" i="8"/>
  <c r="I19" i="8"/>
  <c r="I23" i="8"/>
  <c r="I27" i="8"/>
  <c r="I31" i="8"/>
  <c r="I35" i="8"/>
  <c r="I39" i="8"/>
  <c r="I47" i="8"/>
  <c r="I8" i="8"/>
  <c r="I12" i="8"/>
  <c r="I20" i="8"/>
  <c r="I28" i="8"/>
  <c r="I36" i="8"/>
  <c r="I44" i="8"/>
  <c r="L7" i="8"/>
  <c r="K7" i="8"/>
  <c r="W29" i="5"/>
  <c r="AG60" i="5" l="1"/>
  <c r="AG54" i="5"/>
  <c r="AG47" i="5"/>
  <c r="X12" i="5"/>
  <c r="X10" i="5"/>
  <c r="AG44" i="5" l="1"/>
  <c r="M79" i="5" s="1"/>
  <c r="W44" i="5"/>
  <c r="I2" i="8"/>
  <c r="C8" i="7" l="1"/>
  <c r="B2" i="7" l="1"/>
  <c r="B3" i="7" s="1"/>
  <c r="B4" i="7" s="1"/>
  <c r="B7" i="7" s="1"/>
  <c r="L2" i="7"/>
  <c r="L3" i="7" s="1"/>
  <c r="L4" i="7" s="1"/>
  <c r="L8" i="7" s="1"/>
  <c r="H8" i="7"/>
  <c r="I8" i="7" s="1"/>
  <c r="K2" i="7"/>
  <c r="K3" i="7" s="1"/>
  <c r="K4" i="7" s="1"/>
  <c r="K8" i="7" s="1"/>
  <c r="Q2" i="7"/>
  <c r="Q3" i="7" s="1"/>
  <c r="Q4" i="7" s="1"/>
  <c r="Q8" i="7" s="1"/>
  <c r="E2" i="7"/>
  <c r="E3" i="7" s="1"/>
  <c r="E4" i="7" s="1"/>
  <c r="E7" i="7" s="1"/>
  <c r="P2" i="7"/>
  <c r="P3" i="7" s="1"/>
  <c r="P4" i="7" s="1"/>
  <c r="P8" i="7" s="1"/>
  <c r="J2" i="7"/>
  <c r="J3" i="7" s="1"/>
  <c r="J4" i="7" s="1"/>
  <c r="J7" i="7" s="1"/>
  <c r="M8" i="7"/>
  <c r="N8" i="7" s="1"/>
  <c r="O2" i="7"/>
  <c r="O3" i="7" s="1"/>
  <c r="O4" i="7" s="1"/>
  <c r="O7" i="7" s="1"/>
  <c r="C7" i="7"/>
  <c r="D7" i="7" s="1"/>
  <c r="G2" i="7"/>
  <c r="G3" i="7" s="1"/>
  <c r="G4" i="7" s="1"/>
  <c r="G7" i="7" s="1"/>
  <c r="F2" i="7"/>
  <c r="F3" i="7" s="1"/>
  <c r="F4" i="7" s="1"/>
  <c r="F8" i="7" s="1"/>
  <c r="Q6" i="7"/>
  <c r="B8" i="7" l="1"/>
  <c r="B10" i="7" s="1"/>
  <c r="F6" i="7"/>
  <c r="K6" i="7"/>
  <c r="P6" i="7"/>
  <c r="D8" i="7"/>
  <c r="C10" i="7"/>
  <c r="J8" i="7"/>
  <c r="J10" i="7" s="1"/>
  <c r="L7" i="7"/>
  <c r="L10" i="7" s="1"/>
  <c r="K7" i="7" s="1"/>
  <c r="G8" i="7"/>
  <c r="G10" i="7" s="1"/>
  <c r="F7" i="7" s="1"/>
  <c r="O8" i="7"/>
  <c r="O10" i="7" s="1"/>
  <c r="E8" i="7"/>
  <c r="E10" i="7" s="1"/>
  <c r="Q7" i="7"/>
  <c r="Q10" i="7" s="1"/>
  <c r="P7" i="7" s="1"/>
  <c r="P10" i="7" s="1"/>
  <c r="D10" i="7"/>
  <c r="F10" i="7" l="1"/>
  <c r="H7" i="7" s="1"/>
  <c r="H10" i="7" s="1"/>
  <c r="K10" i="7"/>
  <c r="M7" i="7" s="1"/>
  <c r="I7" i="7" l="1"/>
  <c r="I10" i="7" s="1"/>
  <c r="M10" i="7"/>
  <c r="N7" i="7"/>
  <c r="N10" i="7" s="1"/>
  <c r="A13" i="7" l="1"/>
  <c r="C2" i="6" s="1"/>
  <c r="C56" i="5" l="1"/>
  <c r="B62" i="5"/>
  <c r="E49" i="5"/>
</calcChain>
</file>

<file path=xl/comments1.xml><?xml version="1.0" encoding="utf-8"?>
<comments xmlns="http://schemas.openxmlformats.org/spreadsheetml/2006/main">
  <authors>
    <author>peter.porvay</author>
    <author>Porvay Péter</author>
  </authors>
  <commentList>
    <comment ref="A39" authorId="0">
      <text>
        <r>
          <rPr>
            <sz val="8"/>
            <color indexed="81"/>
            <rFont val="Tahoma"/>
            <family val="2"/>
            <charset val="238"/>
          </rPr>
          <t>Amennyiben a beírni kívánt szöveg hossza meghaladja a három sort, "Enter" után folytassa a következő rovatban.</t>
        </r>
      </text>
    </comment>
    <comment ref="A40" authorId="0">
      <text>
        <r>
          <rPr>
            <sz val="8"/>
            <color indexed="81"/>
            <rFont val="Tahoma"/>
            <family val="2"/>
            <charset val="238"/>
          </rPr>
          <t>Amennyiben a beírni kívánt szöveg hossza meghaladja a három sort, "Enter" után folytassa a következő rovatban.</t>
        </r>
      </text>
    </comment>
    <comment ref="A41" authorId="0">
      <text>
        <r>
          <rPr>
            <sz val="8"/>
            <color indexed="81"/>
            <rFont val="Tahoma"/>
            <family val="2"/>
            <charset val="238"/>
          </rPr>
          <t>Amennyiben a beírni kívánt szöveg hossza meghaladja a három sort, "Enter" után folytassa a következő rovatban.</t>
        </r>
      </text>
    </comment>
    <comment ref="A42" authorId="0">
      <text>
        <r>
          <rPr>
            <sz val="8"/>
            <color indexed="81"/>
            <rFont val="Tahoma"/>
            <family val="2"/>
            <charset val="238"/>
          </rPr>
          <t>Amennyiben a beírni kívánt szöveg hossza meghaladja a fenti terjedelmet,a feladat részletes leírását külön mellékletként kell csatolni.</t>
        </r>
      </text>
    </comment>
    <comment ref="A47" authorId="0">
      <text>
        <r>
          <rPr>
            <sz val="9"/>
            <color indexed="81"/>
            <rFont val="Tahoma"/>
            <family val="2"/>
            <charset val="238"/>
          </rPr>
          <t>Az összegrovat kitöltésével ide automatikusan "X" kerül.</t>
        </r>
      </text>
    </comment>
    <comment ref="C47" authorId="1">
      <text>
        <r>
          <rPr>
            <sz val="8"/>
            <color indexed="81"/>
            <rFont val="Tahoma"/>
            <family val="2"/>
            <charset val="238"/>
          </rPr>
          <t>Megbízás kezdő időpontja
(</t>
        </r>
        <r>
          <rPr>
            <b/>
            <i/>
            <sz val="10"/>
            <color indexed="81"/>
            <rFont val="Tahoma"/>
            <family val="2"/>
            <charset val="238"/>
          </rPr>
          <t>éééé.hh.nn</t>
        </r>
        <r>
          <rPr>
            <sz val="8"/>
            <color indexed="81"/>
            <rFont val="Tahoma"/>
            <family val="2"/>
            <charset val="238"/>
          </rPr>
          <t>)</t>
        </r>
      </text>
    </comment>
    <comment ref="M47" authorId="1">
      <text>
        <r>
          <rPr>
            <sz val="8"/>
            <color indexed="81"/>
            <rFont val="Tahoma"/>
            <family val="2"/>
            <charset val="238"/>
          </rPr>
          <t>Megbízás záró időpontja
(</t>
        </r>
        <r>
          <rPr>
            <b/>
            <i/>
            <sz val="10"/>
            <color indexed="81"/>
            <rFont val="Tahoma"/>
            <family val="2"/>
            <charset val="238"/>
          </rPr>
          <t>éééé.hh.nn</t>
        </r>
        <r>
          <rPr>
            <sz val="8"/>
            <color indexed="81"/>
            <rFont val="Tahoma"/>
            <family val="2"/>
            <charset val="238"/>
          </rPr>
          <t>)</t>
        </r>
      </text>
    </comment>
    <comment ref="Z47" authorId="1">
      <text>
        <r>
          <rPr>
            <sz val="8"/>
            <color indexed="81"/>
            <rFont val="Tahoma"/>
            <family val="2"/>
            <charset val="238"/>
          </rPr>
          <t>összeg számmal</t>
        </r>
      </text>
    </comment>
    <comment ref="E49" authorId="1">
      <text>
        <r>
          <rPr>
            <sz val="8"/>
            <color indexed="81"/>
            <rFont val="Tahoma"/>
            <family val="2"/>
            <charset val="238"/>
          </rPr>
          <t xml:space="preserve">összeg betűvel
</t>
        </r>
        <r>
          <rPr>
            <i/>
            <sz val="7"/>
            <color indexed="81"/>
            <rFont val="Tahoma"/>
            <family val="2"/>
            <charset val="238"/>
          </rPr>
          <t>(amennyiben elektronikusan tölti ki, a számmal való beírást követően ez a rovat automatikusan kitöltődik)</t>
        </r>
      </text>
    </comment>
    <comment ref="A54" authorId="0">
      <text>
        <r>
          <rPr>
            <sz val="9"/>
            <color indexed="81"/>
            <rFont val="Tahoma"/>
            <family val="2"/>
            <charset val="238"/>
          </rPr>
          <t>Az összegrovat kitöltésével ide automatikusan "X" kerül.</t>
        </r>
      </text>
    </comment>
    <comment ref="C54" authorId="1">
      <text>
        <r>
          <rPr>
            <sz val="8"/>
            <color indexed="81"/>
            <rFont val="Tahoma"/>
            <family val="2"/>
            <charset val="238"/>
          </rPr>
          <t>Megbízás kezdő időpontja
(</t>
        </r>
        <r>
          <rPr>
            <b/>
            <i/>
            <sz val="10"/>
            <color indexed="81"/>
            <rFont val="Tahoma"/>
            <family val="2"/>
            <charset val="238"/>
          </rPr>
          <t>éééé.hh.nn</t>
        </r>
        <r>
          <rPr>
            <sz val="8"/>
            <color indexed="81"/>
            <rFont val="Tahoma"/>
            <family val="2"/>
            <charset val="238"/>
          </rPr>
          <t>)</t>
        </r>
      </text>
    </comment>
    <comment ref="M54" authorId="1">
      <text>
        <r>
          <rPr>
            <sz val="8"/>
            <color indexed="81"/>
            <rFont val="Tahoma"/>
            <family val="2"/>
            <charset val="238"/>
          </rPr>
          <t>Megbízás záró időpontja
(</t>
        </r>
        <r>
          <rPr>
            <b/>
            <i/>
            <sz val="10"/>
            <color indexed="81"/>
            <rFont val="Tahoma"/>
            <family val="2"/>
            <charset val="238"/>
          </rPr>
          <t>éééé.hh.nn</t>
        </r>
        <r>
          <rPr>
            <sz val="8"/>
            <color indexed="81"/>
            <rFont val="Tahoma"/>
            <family val="2"/>
            <charset val="238"/>
          </rPr>
          <t>)</t>
        </r>
      </text>
    </comment>
    <comment ref="W54" authorId="1">
      <text>
        <r>
          <rPr>
            <sz val="8"/>
            <color indexed="81"/>
            <rFont val="Tahoma"/>
            <family val="2"/>
            <charset val="238"/>
          </rPr>
          <t>összeg számmal</t>
        </r>
      </text>
    </comment>
    <comment ref="C56" authorId="1">
      <text>
        <r>
          <rPr>
            <sz val="8"/>
            <color indexed="81"/>
            <rFont val="Tahoma"/>
            <family val="2"/>
            <charset val="238"/>
          </rPr>
          <t xml:space="preserve">összeg betűvel
</t>
        </r>
        <r>
          <rPr>
            <i/>
            <sz val="7"/>
            <color indexed="81"/>
            <rFont val="Tahoma"/>
            <family val="2"/>
            <charset val="238"/>
          </rPr>
          <t>(amennyiben elektronikusan tölti ki, a számmal való beírást követően ez a rovat automatikusan kitöltődik)</t>
        </r>
      </text>
    </comment>
    <comment ref="A60" authorId="0">
      <text>
        <r>
          <rPr>
            <sz val="9"/>
            <color indexed="81"/>
            <rFont val="Tahoma"/>
            <family val="2"/>
            <charset val="238"/>
          </rPr>
          <t>Az összegrovat kitöltésével ide automatikusan "X" kerül.</t>
        </r>
      </text>
    </comment>
    <comment ref="C60" authorId="1">
      <text>
        <r>
          <rPr>
            <sz val="8"/>
            <color indexed="81"/>
            <rFont val="Tahoma"/>
            <family val="2"/>
            <charset val="238"/>
          </rPr>
          <t>Megbízás kezdő időpontja
(</t>
        </r>
        <r>
          <rPr>
            <b/>
            <i/>
            <sz val="10"/>
            <color indexed="81"/>
            <rFont val="Tahoma"/>
            <family val="2"/>
            <charset val="238"/>
          </rPr>
          <t>éééé.hh.nn</t>
        </r>
        <r>
          <rPr>
            <sz val="8"/>
            <color indexed="81"/>
            <rFont val="Tahoma"/>
            <family val="2"/>
            <charset val="238"/>
          </rPr>
          <t>)</t>
        </r>
      </text>
    </comment>
    <comment ref="M60" authorId="1">
      <text>
        <r>
          <rPr>
            <sz val="8"/>
            <color indexed="81"/>
            <rFont val="Tahoma"/>
            <family val="2"/>
            <charset val="238"/>
          </rPr>
          <t>Megbízás záró időpontja
(</t>
        </r>
        <r>
          <rPr>
            <b/>
            <i/>
            <sz val="10"/>
            <color indexed="81"/>
            <rFont val="Tahoma"/>
            <family val="2"/>
            <charset val="238"/>
          </rPr>
          <t>éééé.hh.nn</t>
        </r>
        <r>
          <rPr>
            <sz val="8"/>
            <color indexed="81"/>
            <rFont val="Tahoma"/>
            <family val="2"/>
            <charset val="238"/>
          </rPr>
          <t>)</t>
        </r>
      </text>
    </comment>
    <comment ref="W60" authorId="1">
      <text>
        <r>
          <rPr>
            <sz val="8"/>
            <color indexed="81"/>
            <rFont val="Tahoma"/>
            <family val="2"/>
            <charset val="238"/>
          </rPr>
          <t>összeg számmal</t>
        </r>
      </text>
    </comment>
    <comment ref="B62" authorId="1">
      <text>
        <r>
          <rPr>
            <sz val="8"/>
            <color indexed="81"/>
            <rFont val="Tahoma"/>
            <family val="2"/>
            <charset val="238"/>
          </rPr>
          <t xml:space="preserve">összeg betűvel
</t>
        </r>
        <r>
          <rPr>
            <i/>
            <sz val="7"/>
            <color indexed="81"/>
            <rFont val="Tahoma"/>
            <family val="2"/>
            <charset val="238"/>
          </rPr>
          <t>(amennyiben elektronikusan tölti ki, a számmal való beírást követően ez a rovat automatikusan kitöltődik)</t>
        </r>
      </text>
    </comment>
    <comment ref="G74" authorId="1">
      <text>
        <r>
          <rPr>
            <sz val="8"/>
            <color indexed="81"/>
            <rFont val="Tahoma"/>
            <family val="2"/>
            <charset val="238"/>
          </rPr>
          <t>Megbízás kelte
(</t>
        </r>
        <r>
          <rPr>
            <b/>
            <i/>
            <sz val="10"/>
            <color indexed="81"/>
            <rFont val="Tahoma"/>
            <family val="2"/>
            <charset val="238"/>
          </rPr>
          <t>éééé.hh.nn</t>
        </r>
        <r>
          <rPr>
            <sz val="8"/>
            <color indexed="81"/>
            <rFont val="Tahoma"/>
            <family val="2"/>
            <charset val="238"/>
          </rPr>
          <t>)</t>
        </r>
      </text>
    </comment>
    <comment ref="G97" authorId="1">
      <text>
        <r>
          <rPr>
            <sz val="8"/>
            <color indexed="81"/>
            <rFont val="Tahoma"/>
            <family val="2"/>
            <charset val="238"/>
          </rPr>
          <t>Megbízás kelte
(</t>
        </r>
        <r>
          <rPr>
            <b/>
            <i/>
            <sz val="10"/>
            <color indexed="81"/>
            <rFont val="Tahoma"/>
            <family val="2"/>
            <charset val="238"/>
          </rPr>
          <t>éééé.hh.nn</t>
        </r>
        <r>
          <rPr>
            <sz val="8"/>
            <color indexed="81"/>
            <rFont val="Tahoma"/>
            <family val="2"/>
            <charset val="238"/>
          </rPr>
          <t>)</t>
        </r>
      </text>
    </comment>
  </commentList>
</comments>
</file>

<file path=xl/comments2.xml><?xml version="1.0" encoding="utf-8"?>
<comments xmlns="http://schemas.openxmlformats.org/spreadsheetml/2006/main">
  <authors>
    <author>peter.porvay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peter.porvay:</t>
        </r>
        <r>
          <rPr>
            <sz val="9"/>
            <color indexed="81"/>
            <rFont val="Tahoma"/>
            <family val="2"/>
            <charset val="238"/>
          </rPr>
          <t xml:space="preserve">
A konverzió csak
9.999.999.999-ig működik</t>
        </r>
      </text>
    </comment>
  </commentList>
</comments>
</file>

<file path=xl/comments3.xml><?xml version="1.0" encoding="utf-8"?>
<comments xmlns="http://schemas.openxmlformats.org/spreadsheetml/2006/main">
  <authors>
    <author>peter.porvay</author>
    <author>Porvay Péter</author>
  </authors>
  <commentList>
    <comment ref="A23" authorId="0">
      <text>
        <r>
          <rPr>
            <sz val="9"/>
            <color indexed="81"/>
            <rFont val="Tahoma"/>
            <family val="2"/>
            <charset val="238"/>
          </rPr>
          <t xml:space="preserve">A cellába öt sor írható. Ha ez nem elegendő, Enter után a következő cellába lehet írni.
</t>
        </r>
      </text>
    </comment>
    <comment ref="A24" authorId="0">
      <text>
        <r>
          <rPr>
            <sz val="9"/>
            <color indexed="81"/>
            <rFont val="Tahoma"/>
            <family val="2"/>
            <charset val="238"/>
          </rPr>
          <t>A cellába újabb öt sor írható. Ha ez sem elegendő, mellékletként csatolva kell a teljesítés részleteit leírni.</t>
        </r>
      </text>
    </comment>
    <comment ref="F26" authorId="0">
      <text>
        <r>
          <rPr>
            <sz val="8"/>
            <color indexed="81"/>
            <rFont val="Tahoma"/>
            <family val="2"/>
            <charset val="238"/>
          </rPr>
          <t>Dátum javasolt formátuma:
éééé.hh.nn</t>
        </r>
      </text>
    </comment>
    <comment ref="O26" authorId="0">
      <text>
        <r>
          <rPr>
            <sz val="8"/>
            <color indexed="81"/>
            <rFont val="Tahoma"/>
            <family val="2"/>
            <charset val="238"/>
          </rPr>
          <t>Dátum javasolt formátuma:
éééé.hh.nn</t>
        </r>
      </text>
    </comment>
    <comment ref="G37" authorId="1">
      <text>
        <r>
          <rPr>
            <sz val="8"/>
            <color indexed="81"/>
            <rFont val="Tahoma"/>
            <family val="2"/>
            <charset val="238"/>
          </rPr>
          <t>Teljesítés-igazolás kelte
(</t>
        </r>
        <r>
          <rPr>
            <b/>
            <i/>
            <sz val="10"/>
            <color indexed="81"/>
            <rFont val="Tahoma"/>
            <family val="2"/>
            <charset val="238"/>
          </rPr>
          <t>éééé.hh.nn</t>
        </r>
        <r>
          <rPr>
            <sz val="8"/>
            <color indexed="81"/>
            <rFont val="Tahoma"/>
            <family val="2"/>
            <charset val="238"/>
          </rPr>
          <t>)</t>
        </r>
      </text>
    </comment>
  </commentList>
</comments>
</file>

<file path=xl/comments4.xml><?xml version="1.0" encoding="utf-8"?>
<comments xmlns="http://schemas.openxmlformats.org/spreadsheetml/2006/main">
  <authors>
    <author>peter.porvay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peter.porvay:</t>
        </r>
        <r>
          <rPr>
            <sz val="9"/>
            <color indexed="81"/>
            <rFont val="Tahoma"/>
            <family val="2"/>
            <charset val="238"/>
          </rPr>
          <t xml:space="preserve">
A konverzió csak
9.999.999.999-ig működik</t>
        </r>
      </text>
    </comment>
  </commentList>
</comments>
</file>

<file path=xl/sharedStrings.xml><?xml version="1.0" encoding="utf-8"?>
<sst xmlns="http://schemas.openxmlformats.org/spreadsheetml/2006/main" count="361" uniqueCount="237">
  <si>
    <t>Kapják</t>
  </si>
  <si>
    <t>Iktatószám:</t>
  </si>
  <si>
    <t>1.</t>
  </si>
  <si>
    <t>Közalkalmazott (eredeti példány)</t>
  </si>
  <si>
    <t>egyszeri</t>
  </si>
  <si>
    <t>forint</t>
  </si>
  <si>
    <t>PTE Általános Orvostudományi Kar</t>
  </si>
  <si>
    <t>KIFIZETÉS FORRÁSA</t>
  </si>
  <si>
    <t>Pályázatos</t>
  </si>
  <si>
    <t>Egyéb (nem pályázatos)</t>
  </si>
  <si>
    <t>Eseti</t>
  </si>
  <si>
    <t>Rendszeres</t>
  </si>
  <si>
    <t>TÖRZSADATOK (Kötelezettségvállaló tölti ki.)</t>
  </si>
  <si>
    <t>Szakmai ellenjegyző (név, aláírás, bélyegző) 
/megrendelő részéről/</t>
  </si>
  <si>
    <t>Kötelezettségvállaló</t>
  </si>
  <si>
    <t>neve:</t>
  </si>
  <si>
    <t>Szervezeti egység megnevezése:</t>
  </si>
  <si>
    <t>beosztása:</t>
  </si>
  <si>
    <t>Munkáltató</t>
  </si>
  <si>
    <t>Munkakör:</t>
  </si>
  <si>
    <t>Név:</t>
  </si>
  <si>
    <t>Születési név:</t>
  </si>
  <si>
    <t>Lakcím:</t>
  </si>
  <si>
    <t>Adóazonosító jel:</t>
  </si>
  <si>
    <t>Telephelye:</t>
  </si>
  <si>
    <t>kereset-kiegészítés illeti meg.</t>
  </si>
  <si>
    <t>azaz</t>
  </si>
  <si>
    <t>,</t>
  </si>
  <si>
    <t>naptól</t>
  </si>
  <si>
    <t>napig</t>
  </si>
  <si>
    <t>/hó, azaz</t>
  </si>
  <si>
    <t>Kinevezés szerinti munkáltató (eredeti példány)</t>
  </si>
  <si>
    <t>1)</t>
  </si>
  <si>
    <t>2)</t>
  </si>
  <si>
    <t>Munkáltató (név, aláírás, bélyegző) 
/kinevezés szerinti munkáltató/</t>
  </si>
  <si>
    <t>Dr. Miseta Attila</t>
  </si>
  <si>
    <t>dékán</t>
  </si>
  <si>
    <t>Általános Orvostudományi Kar</t>
  </si>
  <si>
    <t>Munkahely:</t>
  </si>
  <si>
    <t>milliárd</t>
  </si>
  <si>
    <t>százmillió</t>
  </si>
  <si>
    <t>tízmillió</t>
  </si>
  <si>
    <t>millió</t>
  </si>
  <si>
    <t>százezer</t>
  </si>
  <si>
    <t>tízezer</t>
  </si>
  <si>
    <t>ezer</t>
  </si>
  <si>
    <t>száz</t>
  </si>
  <si>
    <t>tíz</t>
  </si>
  <si>
    <t>egy</t>
  </si>
  <si>
    <t>forint/hó kereset-kiegészítés illeti meg.</t>
  </si>
  <si>
    <t>Kitöltendő 3 eredeti, pályázat esetén 4  eredeti példányban!</t>
  </si>
  <si>
    <r>
      <t xml:space="preserve">Intézményi  azonosító: </t>
    </r>
    <r>
      <rPr>
        <b/>
        <i/>
        <sz val="9"/>
        <rFont val="Arial CE"/>
        <charset val="238"/>
      </rPr>
      <t>FI 58544</t>
    </r>
  </si>
  <si>
    <t>Anatómiai Intézet</t>
  </si>
  <si>
    <t>Bioanalitikai Intézet</t>
  </si>
  <si>
    <t>Biofizikai Intézet</t>
  </si>
  <si>
    <t>Biokémiai és Orvosi Kémiai Intézet</t>
  </si>
  <si>
    <t>Családorvostani Intézet</t>
  </si>
  <si>
    <t>Élettani Intézet</t>
  </si>
  <si>
    <t>Gyógyszerészeti Intézet</t>
  </si>
  <si>
    <t>Gyógyszerészi Biológiai Tanszék</t>
  </si>
  <si>
    <t>Gyógyszerészi Biotechnológia Tanszék</t>
  </si>
  <si>
    <t>Gyógyszerészi Kémiai Intézet</t>
  </si>
  <si>
    <t>Igazságügyi Orvostani Intézet</t>
  </si>
  <si>
    <t>Magatartástudományi Intézet</t>
  </si>
  <si>
    <t>Műveleti Medicina Tanszék</t>
  </si>
  <si>
    <t>Orvosi Biológiai Intézet</t>
  </si>
  <si>
    <t>Orvosi Népegészségtani Intézet</t>
  </si>
  <si>
    <t>Sebészeti Oktató és Kutató Intézet</t>
  </si>
  <si>
    <t>Szerves és Gyógyszerkémiai Intézet</t>
  </si>
  <si>
    <t>Gyermekgyógyászati Klinika</t>
  </si>
  <si>
    <t>I. sz. Belgyógyászati Klinika</t>
  </si>
  <si>
    <t>Idegsebészeti Klinika</t>
  </si>
  <si>
    <t>Immunológiai és Biotechnológiai Intézet</t>
  </si>
  <si>
    <t>Laboratóriumi Medicina Intézet</t>
  </si>
  <si>
    <t>Neurológiai Klinika</t>
  </si>
  <si>
    <t>Nukleáris Medicina Intézet</t>
  </si>
  <si>
    <t>Onkoterápiás Intézet</t>
  </si>
  <si>
    <t>Orvosi Genetikai Intézet</t>
  </si>
  <si>
    <t>Pathológiai Intézet</t>
  </si>
  <si>
    <t>Radiológiai Klinika</t>
  </si>
  <si>
    <t>Reumatológiai és Immunológiai Klinika</t>
  </si>
  <si>
    <t>Sebészeti Klinika</t>
  </si>
  <si>
    <t>Szemészeti Klinika</t>
  </si>
  <si>
    <t>Szívgyógyászati Klinika</t>
  </si>
  <si>
    <t>Urológiai Klinika</t>
  </si>
  <si>
    <t xml:space="preserve">Testnevelés- és Mozgásközpont </t>
  </si>
  <si>
    <t>Farmakológiai és Farmakoterápiai Intézet</t>
  </si>
  <si>
    <t>Gyógyszertechnológiai és Biofarmáciai Intézet</t>
  </si>
  <si>
    <t>Kórélettani és Gerontológiai Intézet</t>
  </si>
  <si>
    <t>Aneszteziológiai és Intenzív Terápiás Intézet</t>
  </si>
  <si>
    <t>Fül-Orr-Gégészeti és Fej-Nyaksebészeti Klinika</t>
  </si>
  <si>
    <t>II. sz. Belgyógyászati Klinika és Nephrológiai Centrum</t>
  </si>
  <si>
    <t>Orvosi Mikrobiológiai és Immunitástani Intézet</t>
  </si>
  <si>
    <t>Szülészeti és Nőgyógyászati Klinika</t>
  </si>
  <si>
    <t>Egészségügyi Nyelvi és Kommunikációs Intézet</t>
  </si>
  <si>
    <t>Nemzetközi Oktatási Központ</t>
  </si>
  <si>
    <t>Szak- és Továbbképző Központ</t>
  </si>
  <si>
    <t>Bőr, Nemikórtani és Onkodermatológiai Klinika</t>
  </si>
  <si>
    <t>Fogászati és Szájsebészeti Klinika</t>
  </si>
  <si>
    <t>Központi Elektronmikroszkópos Laboratórium</t>
  </si>
  <si>
    <t>Pszichiátriai és Pszichoterápiás Klinika</t>
  </si>
  <si>
    <t>Sürgősségi Orvostani Tanszék, Sürgősségi Betegellátó Osztály</t>
  </si>
  <si>
    <t>Klinikai Központi Gyógyszertár</t>
  </si>
  <si>
    <t>Minőségirányítási Igazgatás</t>
  </si>
  <si>
    <t>Orvosigazgatás Egészségbiztosítási Osztály</t>
  </si>
  <si>
    <t>Orvosigazgatás Kórházhigiénés Szolgálat</t>
  </si>
  <si>
    <t>Orvosigazgatás</t>
  </si>
  <si>
    <t>Orvosigazgatás Adatvédelmi Szolgálat</t>
  </si>
  <si>
    <t>Orvosigazgatás Foglalkozás-egészségügyi és Munkahigiénés Központ</t>
  </si>
  <si>
    <t>Ápolásigazgatás</t>
  </si>
  <si>
    <t>Ápolásigazgatás Ápolásvezetés</t>
  </si>
  <si>
    <t>Ápolásigazgatás Nővérotthon</t>
  </si>
  <si>
    <t>Ápolásigazgatás Bölcsőde</t>
  </si>
  <si>
    <t>Gazdálkodási Igazgatás</t>
  </si>
  <si>
    <t>Gazdálkodási Igazgatás Térítéses Betegellátási Szolgálat</t>
  </si>
  <si>
    <t>Gazdálkodási Igazgatás Pályázati Csoport</t>
  </si>
  <si>
    <t>Gazdálkodási Igazgatás Koordinációs Csoport</t>
  </si>
  <si>
    <t>Központi Igazgatás Főigazgatói Hivatal</t>
  </si>
  <si>
    <t>Központi Igazgatás HR-csoport</t>
  </si>
  <si>
    <t>Gazdálkodási Igazgatás Klinikai Gondnokság</t>
  </si>
  <si>
    <t>Szervezet</t>
  </si>
  <si>
    <t>egység</t>
  </si>
  <si>
    <t>ssz.</t>
  </si>
  <si>
    <t>Klinikai Központ</t>
  </si>
  <si>
    <t>Egyéb</t>
  </si>
  <si>
    <t>aktuális</t>
  </si>
  <si>
    <t>Dr. Decsi Tamás</t>
  </si>
  <si>
    <t>főigazgató</t>
  </si>
  <si>
    <t>Dr. Bódis József</t>
  </si>
  <si>
    <t>rektor</t>
  </si>
  <si>
    <t>PTE Klinikai Központ</t>
  </si>
  <si>
    <t>Közalkalmazott elérhetősége:</t>
  </si>
  <si>
    <t>e-mail:</t>
  </si>
  <si>
    <t>telefon:</t>
  </si>
  <si>
    <t>2.A.</t>
  </si>
  <si>
    <t>2.B.</t>
  </si>
  <si>
    <t>Érsebészeti Klinika</t>
  </si>
  <si>
    <t>Ortopédiai Klinika</t>
  </si>
  <si>
    <t>Traumatológiai és Kézsebészeti Klinika</t>
  </si>
  <si>
    <t>(régió+munkaszám)</t>
  </si>
  <si>
    <t>Költséghely*</t>
  </si>
  <si>
    <t>PST*</t>
  </si>
  <si>
    <t>(divízió)</t>
  </si>
  <si>
    <t>Pénzügyi alap</t>
  </si>
  <si>
    <t>(forráskód)</t>
  </si>
  <si>
    <t>*A két paraméter közül csak az egyiket kell kitölteni.</t>
  </si>
  <si>
    <t>(szervezeti egység megnevezése, telephelye)</t>
  </si>
  <si>
    <r>
      <t>DÍJAZÁS FORMÁJA</t>
    </r>
    <r>
      <rPr>
        <i/>
        <sz val="7"/>
        <rFont val="Arial CE"/>
        <charset val="238"/>
      </rPr>
      <t xml:space="preserve"> (Kérjük a megfelelőt a megnevezés sorszáma előtti kockában X-el megjelölni!)</t>
    </r>
  </si>
  <si>
    <t>beosztása/munkaköre:</t>
  </si>
  <si>
    <t>szervezeti egysége:</t>
  </si>
  <si>
    <t>Hatályos:</t>
  </si>
  <si>
    <t>Pénzügyi ellenjegyző (név, aláírás, bélyegző)
/megrendelő részéről/</t>
  </si>
  <si>
    <t xml:space="preserve">(név, aláírás, bélyegző) </t>
  </si>
  <si>
    <t>Farmakognóziai Intézet</t>
  </si>
  <si>
    <t>Szimulációs Oktatási Központ (MediSklillsLab)</t>
  </si>
  <si>
    <t>Dékáni Hivatal Dékáni Titkárság</t>
  </si>
  <si>
    <t>Dékáni Hivatal Magyar Felvételi és Hallgatói Szolgáltató Iroda</t>
  </si>
  <si>
    <t>Dékáni Hivatal Angol Felvételi és Hallgatói Szolgáltató Iroda</t>
  </si>
  <si>
    <t>Dékáni Hivatal Német Felvételi és Hallgatói Szolgáltató Iroda</t>
  </si>
  <si>
    <t>Dékáni Hivatal Marketing és Kommunikációs Iroda</t>
  </si>
  <si>
    <t>Dékáni Hivatal Nemzetközi Kapcsolatok Irodája, Erasmus Iroda</t>
  </si>
  <si>
    <t>Dékáni Hivatal Oktatástechnikai és Szolgáltatási Osztály</t>
  </si>
  <si>
    <t>Dékáni Hivatal Doktori (PhD) és Habilitációs Iroda</t>
  </si>
  <si>
    <t>Dékáni Hivatal Tanulmányi Hivatal</t>
  </si>
  <si>
    <t>Balassa János Kollégium</t>
  </si>
  <si>
    <t>Cholnoky László Szakkollégium</t>
  </si>
  <si>
    <t>aláíró neve:</t>
  </si>
  <si>
    <t>kancellár</t>
  </si>
  <si>
    <t>Jenei Zoltán</t>
  </si>
  <si>
    <t xml:space="preserve">Pályázatmenedzsment és Innovációs Igazgatóság (eredeti példány) pályázat esetén </t>
  </si>
  <si>
    <t>Humánpolitikai Igazgatóság (eredeti példány)</t>
  </si>
  <si>
    <t>HATÁLYOS:</t>
  </si>
  <si>
    <r>
      <rPr>
        <i/>
        <sz val="8"/>
        <color indexed="8"/>
        <rFont val="Calibri"/>
        <family val="2"/>
        <charset val="238"/>
      </rPr>
      <t>Intézményi azonosító:</t>
    </r>
    <r>
      <rPr>
        <b/>
        <i/>
        <sz val="8"/>
        <color indexed="8"/>
        <rFont val="Calibri"/>
        <family val="2"/>
        <charset val="238"/>
      </rPr>
      <t xml:space="preserve"> </t>
    </r>
    <r>
      <rPr>
        <b/>
        <i/>
        <sz val="9"/>
        <color indexed="8"/>
        <rFont val="Calibri"/>
        <family val="2"/>
        <charset val="238"/>
      </rPr>
      <t>FI 58544</t>
    </r>
  </si>
  <si>
    <t>Közalkalmazott neve:</t>
  </si>
  <si>
    <t>adóazonosító jele:</t>
  </si>
  <si>
    <t>munkahelye:</t>
  </si>
  <si>
    <t>munkaköre:</t>
  </si>
  <si>
    <t>Teljesítés helye:</t>
  </si>
  <si>
    <t>Pécsi Tudományegyetem</t>
  </si>
  <si>
    <t>szervezeti egység:</t>
  </si>
  <si>
    <t>Teljesítés igazolására jogosult</t>
  </si>
  <si>
    <t>Teljesítés időszaka:</t>
  </si>
  <si>
    <t>-</t>
  </si>
  <si>
    <t>(-tól)</t>
  </si>
  <si>
    <t>(-ig)</t>
  </si>
  <si>
    <t>Teljesítés mennyisége:</t>
  </si>
  <si>
    <t>óra/fő/db</t>
  </si>
  <si>
    <t>Kifizetendő összeg:</t>
  </si>
  <si>
    <t>, azaz</t>
  </si>
  <si>
    <t>forint.</t>
  </si>
  <si>
    <t xml:space="preserve">Csatolt dokumentumok </t>
  </si>
  <si>
    <t>száma:</t>
  </si>
  <si>
    <t>db</t>
  </si>
  <si>
    <t>(dátum)</t>
  </si>
  <si>
    <t>P.H.</t>
  </si>
  <si>
    <t>(teljesítés igazolására jogosult aláírása)</t>
  </si>
  <si>
    <t>(teljesítés igazolására jogosult neve)</t>
  </si>
  <si>
    <t>FELADAT GYAKORISÁGA</t>
  </si>
  <si>
    <t>A "kifizetés forrása" és a "feladat gyakorisága" mezők kitöltése kötelező!</t>
  </si>
  <si>
    <t>A közalkalmazottak jogállásáról szóló 1992. évi XXXIII. törvény 77. § (1) bekezdése alapján, mint munkáltató felkérem Önt, hogy munkakörének ellátása mellett az alábbi feladatot/feladatokat végezze el:</t>
  </si>
  <si>
    <t xml:space="preserve">Tudomásul veszem, hogy a többletfeladat elrendelése ellen a Munka törvénykönyve 287. § (1) bekezdése értelmében a jelen intézkedés közlésétől számított 30 napon belül keresetlevelet nyújthatok be az illetékes Közigazgatási és Munkaügyi Bírósághoz. </t>
  </si>
  <si>
    <t>3)</t>
  </si>
  <si>
    <t>Közalkalmazott
(név, aláírás)</t>
  </si>
  <si>
    <t>A KÖZALKALMAZOTT NYILATKOZATAI</t>
  </si>
  <si>
    <t>A teljesítés igazolására jogosult</t>
  </si>
  <si>
    <t>óra/fő/db,</t>
  </si>
  <si>
    <t>forint /</t>
  </si>
  <si>
    <t>Ft/</t>
  </si>
  <si>
    <t>TÖBBLETFELADAT-KITŰZŐ LAP</t>
  </si>
  <si>
    <t>A TÖBBLETFELADATOT VÉGZŐ KÖZALKALMAZOTT - KINEVEZÉS SZERINTI - ADATAI</t>
  </si>
  <si>
    <t>A többletfeladat-kitűző dokumentumot átvettem, tartalmát megértettem, az abban foglaltakat tudomásul veszem és magamra nézve kötelezőnek ismerem el.</t>
  </si>
  <si>
    <t xml:space="preserve">Pályázati forrásból finanszírozott kereset-kiegészítés esetén hozzájárulok, hogy a kereset-kiegészítés számfejtési bizonylatának másolatát a pályázat elszámolásához csatolják. </t>
  </si>
  <si>
    <t>A többletfeladat kitűzésének dátuma nem lehet későbbi a többletfeladat elvégzésének kezdő dátumánál!</t>
  </si>
  <si>
    <t>Kelt:</t>
  </si>
  <si>
    <t>Zalaegerszeg,</t>
  </si>
  <si>
    <t>Keltezés helye</t>
  </si>
  <si>
    <t>Pécs,</t>
  </si>
  <si>
    <t>Kaposvár,</t>
  </si>
  <si>
    <t>Szekszárd,</t>
  </si>
  <si>
    <t>Szombathely,</t>
  </si>
  <si>
    <t>Többletfeladat-kitűző laphoz</t>
  </si>
  <si>
    <t>Többletfeladat-kitűző lap iktatószáma:</t>
  </si>
  <si>
    <t>(Többletfeladat-kitűzés 2.A. pont esetén)</t>
  </si>
  <si>
    <t>Teljesítés tárgya:</t>
  </si>
  <si>
    <t>Teljesítés-igazolás</t>
  </si>
  <si>
    <t>ESETI, TELJESÍTÉS-IGAZOLÁSHOZ KÖTÖTT KERESET-KIEGÉSZÍTÉS</t>
  </si>
  <si>
    <t>RENDSZERES, TELJESÍTÉS-IGAZOLÁSHOZ KÖTÖTT KERESET-KIEGÉSZÍTÉS</t>
  </si>
  <si>
    <t xml:space="preserve">teljesítés-igazoláshoz kötött kereset-kiegészítés </t>
  </si>
  <si>
    <t>A TÖBBLETFELADATOT KITŰZŐ MUNKÁLTATÓ /KÖTELEZETTSÉG-VÁLLALÓ/ ADATAI</t>
  </si>
  <si>
    <t xml:space="preserve">illeti meg, melynek bontását a feladat elvégzésének üteme szerint  a többletfeladatot kitűző munkáltató /kötelezettség-vállaló/ írásban jelzi a kinevezés szerinti munkáltató és a HPI felé. </t>
  </si>
  <si>
    <t>Kötelezettség-vállaló (név, aláírás, bélyegző)
 /megrendelő részéről/</t>
  </si>
  <si>
    <t>Kötelezettség-vállaló (másolat), ha nem azonos a kinevezés szerinti munkáltatóval</t>
  </si>
  <si>
    <t xml:space="preserve">Az Fkr. 138. § (8) bek. alapján </t>
  </si>
  <si>
    <r>
      <rPr>
        <i/>
        <sz val="6.5"/>
        <rFont val="Arial CE"/>
        <charset val="238"/>
      </rPr>
      <t xml:space="preserve">a közalkalmazott foglalkoztató szervezeti egység vezetőjénekhozzájárulása </t>
    </r>
    <r>
      <rPr>
        <i/>
        <sz val="6.5"/>
        <rFont val="Arial CE"/>
        <family val="2"/>
        <charset val="238"/>
      </rPr>
      <t>a többletfeladat kitűzéséhez:</t>
    </r>
  </si>
  <si>
    <t>A feladat részletes leírása, szükség szerint mellékletként csatolva! Amennyiben részteljesítés engedélyezett, azt itt írásban rögzíteni kell.
(Pályázat esetén a pályázat azonosítóját kötelező megadni!)</t>
  </si>
  <si>
    <t>Igazolom, hogy a többletfeladat-kitűző lapon meghatározott feladat teljesítése/arányos teljesítése a fentiek szerint megtörtént.</t>
  </si>
  <si>
    <r>
      <t>(A teljesítés részletes leírása, pl:</t>
    </r>
    <r>
      <rPr>
        <sz val="9"/>
        <color indexed="8"/>
        <rFont val="Calibri"/>
        <family val="2"/>
        <charset val="238"/>
      </rPr>
      <t xml:space="preserve"> oktatás /tantárgy/, ügyelet, kutatás, stb) Részteljesítés esetén szöveges indoklás szükséges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</si>
</sst>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[$-F800]dddd\,\ mmmm\ dd\,\ yyyy"/>
  </numFmts>
  <fonts count="8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color indexed="81"/>
      <name val="Tahoma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i/>
      <u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i/>
      <sz val="7"/>
      <name val="Arial CE"/>
      <charset val="238"/>
    </font>
    <font>
      <b/>
      <i/>
      <sz val="9"/>
      <name val="Arial CE"/>
      <charset val="238"/>
    </font>
    <font>
      <i/>
      <sz val="9"/>
      <name val="Arial CE"/>
      <charset val="238"/>
    </font>
    <font>
      <sz val="9"/>
      <name val="Arial CE"/>
      <family val="2"/>
      <charset val="238"/>
    </font>
    <font>
      <b/>
      <sz val="11"/>
      <name val="Arial CE"/>
      <charset val="238"/>
    </font>
    <font>
      <sz val="7"/>
      <name val="Arial CE"/>
      <charset val="238"/>
    </font>
    <font>
      <b/>
      <i/>
      <sz val="10"/>
      <color indexed="81"/>
      <name val="Tahoma"/>
      <family val="2"/>
      <charset val="238"/>
    </font>
    <font>
      <i/>
      <sz val="8"/>
      <name val="Arial CE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7"/>
      <color indexed="81"/>
      <name val="Tahoma"/>
      <family val="2"/>
      <charset val="238"/>
    </font>
    <font>
      <i/>
      <sz val="9"/>
      <name val="Arial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b/>
      <i/>
      <sz val="8"/>
      <color rgb="FFFF0000"/>
      <name val="Arial CE"/>
      <charset val="238"/>
    </font>
    <font>
      <b/>
      <sz val="11"/>
      <color rgb="FFFF0000"/>
      <name val="Arial CE"/>
      <charset val="238"/>
    </font>
    <font>
      <b/>
      <sz val="9"/>
      <color theme="0" tint="-0.14999847407452621"/>
      <name val="Arial CE"/>
      <charset val="238"/>
    </font>
    <font>
      <sz val="11"/>
      <name val="Arial CE"/>
      <family val="2"/>
      <charset val="238"/>
    </font>
    <font>
      <i/>
      <sz val="6.5"/>
      <name val="Arial CE"/>
      <family val="2"/>
      <charset val="238"/>
    </font>
    <font>
      <i/>
      <sz val="5"/>
      <name val="Arial CE"/>
      <charset val="238"/>
    </font>
    <font>
      <b/>
      <i/>
      <sz val="7"/>
      <name val="Arial CE"/>
      <charset val="238"/>
    </font>
    <font>
      <b/>
      <sz val="9"/>
      <color rgb="FFFF0000"/>
      <name val="Arial CE"/>
      <charset val="238"/>
    </font>
    <font>
      <b/>
      <sz val="8"/>
      <color rgb="FFFF0000"/>
      <name val="Arial CE"/>
      <charset val="238"/>
    </font>
    <font>
      <i/>
      <sz val="6"/>
      <name val="Arial CE"/>
      <charset val="238"/>
    </font>
    <font>
      <sz val="9.5"/>
      <name val="Arial"/>
      <family val="2"/>
      <charset val="238"/>
    </font>
    <font>
      <i/>
      <sz val="10"/>
      <name val="Arial CE"/>
      <charset val="238"/>
    </font>
    <font>
      <b/>
      <i/>
      <sz val="10"/>
      <color rgb="FFFF0000"/>
      <name val="Arial CE"/>
      <charset val="238"/>
    </font>
    <font>
      <b/>
      <i/>
      <sz val="9"/>
      <name val="Arial"/>
      <family val="2"/>
      <charset val="238"/>
    </font>
    <font>
      <i/>
      <sz val="6.5"/>
      <name val="Arial CE"/>
      <charset val="238"/>
    </font>
    <font>
      <b/>
      <i/>
      <sz val="8"/>
      <name val="Arial CE"/>
      <charset val="238"/>
    </font>
    <font>
      <b/>
      <sz val="16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i/>
      <sz val="16"/>
      <color theme="1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i/>
      <sz val="6"/>
      <color theme="1"/>
      <name val="Calibri"/>
      <family val="2"/>
      <charset val="238"/>
      <scheme val="minor"/>
    </font>
    <font>
      <i/>
      <sz val="6"/>
      <color theme="0" tint="-0.499984740745262"/>
      <name val="Calibri"/>
      <family val="2"/>
      <charset val="238"/>
      <scheme val="minor"/>
    </font>
    <font>
      <b/>
      <i/>
      <sz val="11"/>
      <name val="Arial CE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8"/>
      <color theme="0" tint="-0.499984740745262"/>
      <name val="Calibri"/>
      <family val="2"/>
      <charset val="238"/>
      <scheme val="minor"/>
    </font>
    <font>
      <i/>
      <sz val="9"/>
      <color theme="0" tint="-0.499984740745262"/>
      <name val="Calibri"/>
      <family val="2"/>
      <charset val="238"/>
      <scheme val="minor"/>
    </font>
    <font>
      <b/>
      <sz val="22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dotted">
        <color theme="0" tint="-0.14996795556505021"/>
      </top>
      <bottom style="thin">
        <color indexed="64"/>
      </bottom>
      <diagonal/>
    </border>
    <border>
      <left/>
      <right/>
      <top style="dotted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dotted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indexed="64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499984740745262"/>
      </top>
      <bottom style="dotted">
        <color theme="0" tint="-0.14996795556505021"/>
      </bottom>
      <diagonal/>
    </border>
    <border>
      <left/>
      <right/>
      <top style="thin">
        <color theme="0" tint="-0.499984740745262"/>
      </top>
      <bottom style="dotted">
        <color theme="0" tint="-0.14996795556505021"/>
      </bottom>
      <diagonal/>
    </border>
    <border>
      <left/>
      <right style="thin">
        <color indexed="64"/>
      </right>
      <top style="thin">
        <color theme="0" tint="-0.499984740745262"/>
      </top>
      <bottom style="dotted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4.9989318521683403E-2"/>
      </bottom>
      <diagonal/>
    </border>
    <border>
      <left/>
      <right/>
      <top style="thin">
        <color theme="0" tint="-0.24994659260841701"/>
      </top>
      <bottom style="thin">
        <color theme="0" tint="-4.9989318521683403E-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4.9989318521683403E-2"/>
      </bottom>
      <diagonal/>
    </border>
    <border>
      <left style="thin">
        <color theme="0" tint="-0.24994659260841701"/>
      </left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4.9989318521683403E-2"/>
      </top>
      <bottom style="thin">
        <color theme="0" tint="-0.24994659260841701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thin">
        <color indexed="64"/>
      </left>
      <right style="thin">
        <color theme="0" tint="-0.24994659260841701"/>
      </right>
      <top style="hair">
        <color theme="0" tint="-0.499984740745262"/>
      </top>
      <bottom style="dashDotDot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499984740745262"/>
      </top>
      <bottom style="dashDotDot">
        <color theme="0" tint="-0.499984740745262"/>
      </bottom>
      <diagonal/>
    </border>
    <border>
      <left style="thin">
        <color theme="0" tint="-0.24994659260841701"/>
      </left>
      <right/>
      <top style="hair">
        <color theme="0" tint="-0.499984740745262"/>
      </top>
      <bottom style="dashDotDot">
        <color theme="0" tint="-0.499984740745262"/>
      </bottom>
      <diagonal/>
    </border>
    <border>
      <left/>
      <right/>
      <top style="hair">
        <color theme="0" tint="-0.499984740745262"/>
      </top>
      <bottom style="dashDotDot">
        <color theme="0" tint="-0.499984740745262"/>
      </bottom>
      <diagonal/>
    </border>
    <border>
      <left/>
      <right style="thin">
        <color theme="0" tint="-0.24994659260841701"/>
      </right>
      <top style="hair">
        <color theme="0" tint="-0.499984740745262"/>
      </top>
      <bottom style="dashDotDot">
        <color theme="0" tint="-0.499984740745262"/>
      </bottom>
      <diagonal/>
    </border>
    <border>
      <left style="thin">
        <color theme="0" tint="-0.24994659260841701"/>
      </left>
      <right style="thin">
        <color indexed="64"/>
      </right>
      <top style="hair">
        <color theme="0" tint="-0.499984740745262"/>
      </top>
      <bottom style="dashDotDot">
        <color theme="0" tint="-0.499984740745262"/>
      </bottom>
      <diagonal/>
    </border>
    <border>
      <left style="thin">
        <color indexed="64"/>
      </left>
      <right style="thin">
        <color theme="0" tint="-0.24994659260841701"/>
      </right>
      <top style="dashDotDot">
        <color theme="0" tint="-0.499984740745262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dashDotDot">
        <color theme="0" tint="-0.499984740745262"/>
      </top>
      <bottom style="thin">
        <color indexed="64"/>
      </bottom>
      <diagonal/>
    </border>
    <border>
      <left style="thin">
        <color theme="0" tint="-0.24994659260841701"/>
      </left>
      <right/>
      <top style="dashDotDot">
        <color theme="0" tint="-0.499984740745262"/>
      </top>
      <bottom style="thin">
        <color indexed="64"/>
      </bottom>
      <diagonal/>
    </border>
    <border>
      <left/>
      <right style="thin">
        <color theme="0" tint="-0.24994659260841701"/>
      </right>
      <top style="dashDotDot">
        <color theme="0" tint="-0.499984740745262"/>
      </top>
      <bottom style="thin">
        <color indexed="64"/>
      </bottom>
      <diagonal/>
    </border>
    <border>
      <left/>
      <right/>
      <top style="dashDotDot">
        <color theme="0" tint="-0.499984740745262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dashDotDot">
        <color theme="0" tint="-0.499984740745262"/>
      </top>
      <bottom style="thin">
        <color indexed="64"/>
      </bottom>
      <diagonal/>
    </border>
  </borders>
  <cellStyleXfs count="4">
    <xf numFmtId="0" fontId="0" fillId="0" borderId="0"/>
    <xf numFmtId="0" fontId="39" fillId="0" borderId="0"/>
    <xf numFmtId="0" fontId="1" fillId="0" borderId="0"/>
    <xf numFmtId="0" fontId="1" fillId="0" borderId="0"/>
  </cellStyleXfs>
  <cellXfs count="521">
    <xf numFmtId="0" fontId="0" fillId="0" borderId="0" xfId="0"/>
    <xf numFmtId="0" fontId="10" fillId="0" borderId="0" xfId="0" applyFont="1" applyBorder="1" applyAlignment="1" applyProtection="1">
      <alignment horizontal="left" wrapText="1" indent="1"/>
    </xf>
    <xf numFmtId="0" fontId="8" fillId="0" borderId="0" xfId="0" applyFont="1" applyAlignment="1" applyProtection="1">
      <alignment vertical="top"/>
    </xf>
    <xf numFmtId="0" fontId="8" fillId="0" borderId="0" xfId="0" applyFont="1" applyAlignment="1" applyProtection="1">
      <alignment horizontal="left" indent="1"/>
    </xf>
    <xf numFmtId="0" fontId="13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left" indent="1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horizontal="left" indent="1"/>
    </xf>
    <xf numFmtId="0" fontId="8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indent="1"/>
    </xf>
    <xf numFmtId="164" fontId="9" fillId="0" borderId="2" xfId="0" applyNumberFormat="1" applyFont="1" applyFill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right" vertical="center"/>
    </xf>
    <xf numFmtId="0" fontId="32" fillId="0" borderId="0" xfId="0" applyFont="1" applyAlignment="1" applyProtection="1">
      <alignment horizontal="left" indent="4"/>
    </xf>
    <xf numFmtId="0" fontId="16" fillId="0" borderId="0" xfId="0" applyFont="1" applyAlignment="1" applyProtection="1">
      <alignment horizontal="left" indent="4"/>
    </xf>
    <xf numFmtId="0" fontId="18" fillId="0" borderId="0" xfId="0" applyFont="1" applyProtection="1"/>
    <xf numFmtId="0" fontId="18" fillId="0" borderId="0" xfId="0" applyFont="1" applyAlignment="1" applyProtection="1">
      <alignment horizontal="left" indent="4"/>
    </xf>
    <xf numFmtId="0" fontId="19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0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left"/>
    </xf>
    <xf numFmtId="0" fontId="20" fillId="0" borderId="0" xfId="0" applyFont="1" applyAlignment="1" applyProtection="1"/>
    <xf numFmtId="0" fontId="0" fillId="0" borderId="0" xfId="0" applyAlignment="1" applyProtection="1"/>
    <xf numFmtId="0" fontId="20" fillId="0" borderId="0" xfId="0" applyFont="1" applyBorder="1" applyAlignment="1" applyProtection="1"/>
    <xf numFmtId="0" fontId="21" fillId="0" borderId="0" xfId="0" applyFont="1" applyAlignment="1" applyProtection="1">
      <alignment horizontal="left" indent="1"/>
    </xf>
    <xf numFmtId="0" fontId="2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18" fillId="0" borderId="0" xfId="0" applyFont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0" fillId="0" borderId="32" xfId="0" applyBorder="1" applyAlignment="1" applyProtection="1">
      <alignment horizontal="left" vertical="center"/>
    </xf>
    <xf numFmtId="0" fontId="18" fillId="0" borderId="0" xfId="0" applyFont="1" applyBorder="1" applyProtection="1"/>
    <xf numFmtId="0" fontId="30" fillId="0" borderId="0" xfId="0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left" wrapText="1"/>
    </xf>
    <xf numFmtId="0" fontId="18" fillId="0" borderId="0" xfId="0" applyFont="1" applyFill="1" applyBorder="1" applyProtection="1"/>
    <xf numFmtId="0" fontId="20" fillId="0" borderId="0" xfId="0" applyFont="1" applyBorder="1" applyProtection="1"/>
    <xf numFmtId="0" fontId="23" fillId="0" borderId="0" xfId="0" applyFont="1" applyBorder="1" applyAlignment="1" applyProtection="1">
      <alignment vertical="top"/>
    </xf>
    <xf numFmtId="0" fontId="23" fillId="0" borderId="0" xfId="0" applyFont="1" applyBorder="1" applyAlignment="1" applyProtection="1">
      <alignment vertical="top" wrapText="1"/>
    </xf>
    <xf numFmtId="0" fontId="30" fillId="0" borderId="0" xfId="0" applyFont="1" applyBorder="1" applyProtection="1"/>
    <xf numFmtId="0" fontId="23" fillId="0" borderId="0" xfId="0" applyFont="1" applyBorder="1" applyProtection="1"/>
    <xf numFmtId="0" fontId="23" fillId="0" borderId="0" xfId="0" applyFont="1" applyBorder="1" applyAlignment="1" applyProtection="1">
      <alignment vertical="center" wrapText="1"/>
    </xf>
    <xf numFmtId="0" fontId="28" fillId="0" borderId="0" xfId="0" applyFont="1" applyBorder="1" applyProtection="1"/>
    <xf numFmtId="0" fontId="4" fillId="2" borderId="33" xfId="0" applyFont="1" applyFill="1" applyBorder="1" applyAlignment="1" applyProtection="1">
      <alignment horizontal="center" vertical="center"/>
      <protection locked="0"/>
    </xf>
    <xf numFmtId="0" fontId="39" fillId="0" borderId="0" xfId="1"/>
    <xf numFmtId="0" fontId="41" fillId="0" borderId="0" xfId="1" applyFont="1" applyAlignment="1">
      <alignment horizontal="center"/>
    </xf>
    <xf numFmtId="0" fontId="42" fillId="3" borderId="3" xfId="1" applyFont="1" applyFill="1" applyBorder="1" applyAlignment="1">
      <alignment horizontal="left" indent="1"/>
    </xf>
    <xf numFmtId="0" fontId="39" fillId="0" borderId="0" xfId="1" applyAlignment="1">
      <alignment horizontal="left" indent="1"/>
    </xf>
    <xf numFmtId="0" fontId="43" fillId="4" borderId="4" xfId="1" applyFont="1" applyFill="1" applyBorder="1" applyAlignment="1">
      <alignment horizontal="center"/>
    </xf>
    <xf numFmtId="0" fontId="43" fillId="0" borderId="0" xfId="1" applyFont="1" applyFill="1" applyBorder="1" applyAlignment="1">
      <alignment horizontal="center"/>
    </xf>
    <xf numFmtId="0" fontId="43" fillId="4" borderId="5" xfId="1" applyFont="1" applyFill="1" applyBorder="1" applyAlignment="1">
      <alignment horizontal="center"/>
    </xf>
    <xf numFmtId="0" fontId="43" fillId="4" borderId="6" xfId="1" applyFont="1" applyFill="1" applyBorder="1" applyAlignment="1">
      <alignment horizontal="center"/>
    </xf>
    <xf numFmtId="0" fontId="43" fillId="4" borderId="7" xfId="1" applyFont="1" applyFill="1" applyBorder="1" applyAlignment="1">
      <alignment horizontal="center"/>
    </xf>
    <xf numFmtId="3" fontId="39" fillId="0" borderId="8" xfId="1" applyNumberFormat="1" applyBorder="1" applyAlignment="1">
      <alignment horizontal="center"/>
    </xf>
    <xf numFmtId="3" fontId="39" fillId="0" borderId="0" xfId="1" applyNumberFormat="1" applyFill="1" applyBorder="1" applyAlignment="1">
      <alignment horizontal="center"/>
    </xf>
    <xf numFmtId="3" fontId="39" fillId="0" borderId="9" xfId="1" applyNumberFormat="1" applyBorder="1" applyAlignment="1">
      <alignment horizontal="center"/>
    </xf>
    <xf numFmtId="3" fontId="39" fillId="0" borderId="10" xfId="1" applyNumberFormat="1" applyBorder="1" applyAlignment="1">
      <alignment horizontal="center"/>
    </xf>
    <xf numFmtId="3" fontId="39" fillId="0" borderId="11" xfId="1" applyNumberFormat="1" applyBorder="1" applyAlignment="1">
      <alignment horizontal="center"/>
    </xf>
    <xf numFmtId="3" fontId="39" fillId="0" borderId="12" xfId="1" applyNumberFormat="1" applyBorder="1" applyAlignment="1">
      <alignment horizontal="center"/>
    </xf>
    <xf numFmtId="3" fontId="39" fillId="0" borderId="13" xfId="1" applyNumberFormat="1" applyBorder="1" applyAlignment="1">
      <alignment horizontal="center"/>
    </xf>
    <xf numFmtId="3" fontId="39" fillId="0" borderId="3" xfId="1" applyNumberFormat="1" applyBorder="1" applyAlignment="1">
      <alignment horizontal="center"/>
    </xf>
    <xf numFmtId="3" fontId="39" fillId="0" borderId="14" xfId="1" applyNumberFormat="1" applyBorder="1" applyAlignment="1">
      <alignment horizontal="center"/>
    </xf>
    <xf numFmtId="0" fontId="44" fillId="0" borderId="0" xfId="1" applyFont="1"/>
    <xf numFmtId="0" fontId="45" fillId="5" borderId="15" xfId="1" applyFont="1" applyFill="1" applyBorder="1" applyAlignment="1">
      <alignment horizontal="center"/>
    </xf>
    <xf numFmtId="0" fontId="45" fillId="0" borderId="0" xfId="1" applyFont="1" applyFill="1" applyBorder="1" applyAlignment="1">
      <alignment horizontal="center"/>
    </xf>
    <xf numFmtId="0" fontId="45" fillId="5" borderId="16" xfId="1" applyFont="1" applyFill="1" applyBorder="1" applyAlignment="1">
      <alignment horizontal="center"/>
    </xf>
    <xf numFmtId="0" fontId="45" fillId="5" borderId="17" xfId="1" applyFont="1" applyFill="1" applyBorder="1" applyAlignment="1">
      <alignment horizontal="center"/>
    </xf>
    <xf numFmtId="0" fontId="45" fillId="5" borderId="18" xfId="1" applyFont="1" applyFill="1" applyBorder="1" applyAlignment="1">
      <alignment horizontal="center"/>
    </xf>
    <xf numFmtId="0" fontId="39" fillId="0" borderId="0" xfId="1" applyAlignment="1">
      <alignment horizontal="center"/>
    </xf>
    <xf numFmtId="0" fontId="39" fillId="0" borderId="0" xfId="1" applyFill="1" applyBorder="1" applyAlignment="1">
      <alignment horizontal="center"/>
    </xf>
    <xf numFmtId="0" fontId="39" fillId="6" borderId="0" xfId="1" applyFill="1" applyAlignment="1">
      <alignment horizontal="center"/>
    </xf>
    <xf numFmtId="0" fontId="46" fillId="6" borderId="0" xfId="1" applyFont="1" applyFill="1" applyAlignment="1">
      <alignment horizontal="center"/>
    </xf>
    <xf numFmtId="3" fontId="47" fillId="7" borderId="19" xfId="1" applyNumberFormat="1" applyFont="1" applyFill="1" applyBorder="1" applyAlignment="1" applyProtection="1">
      <alignment horizontal="center"/>
    </xf>
    <xf numFmtId="0" fontId="20" fillId="0" borderId="1" xfId="0" applyFont="1" applyBorder="1" applyAlignment="1" applyProtection="1">
      <alignment vertical="top" wrapText="1"/>
    </xf>
    <xf numFmtId="0" fontId="20" fillId="0" borderId="2" xfId="0" applyFont="1" applyBorder="1" applyAlignment="1" applyProtection="1">
      <alignment vertical="center" wrapText="1"/>
    </xf>
    <xf numFmtId="0" fontId="25" fillId="0" borderId="0" xfId="0" applyFont="1" applyAlignment="1" applyProtection="1">
      <alignment horizontal="left" indent="1"/>
    </xf>
    <xf numFmtId="0" fontId="20" fillId="2" borderId="0" xfId="0" applyFont="1" applyFill="1" applyBorder="1" applyAlignment="1" applyProtection="1">
      <alignment horizontal="center"/>
    </xf>
    <xf numFmtId="0" fontId="38" fillId="0" borderId="0" xfId="0" applyFont="1" applyAlignment="1" applyProtection="1">
      <alignment horizontal="center"/>
    </xf>
    <xf numFmtId="0" fontId="0" fillId="0" borderId="3" xfId="0" applyBorder="1"/>
    <xf numFmtId="0" fontId="0" fillId="0" borderId="3" xfId="0" applyFill="1" applyBorder="1"/>
    <xf numFmtId="0" fontId="21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0" fillId="10" borderId="3" xfId="0" applyFill="1" applyBorder="1"/>
    <xf numFmtId="0" fontId="27" fillId="2" borderId="70" xfId="0" applyFont="1" applyFill="1" applyBorder="1" applyAlignment="1" applyProtection="1">
      <alignment vertical="center"/>
    </xf>
    <xf numFmtId="0" fontId="52" fillId="0" borderId="0" xfId="0" applyFont="1" applyBorder="1" applyAlignment="1" applyProtection="1">
      <alignment horizontal="center"/>
    </xf>
    <xf numFmtId="0" fontId="52" fillId="0" borderId="0" xfId="0" applyFont="1" applyBorder="1" applyProtection="1"/>
    <xf numFmtId="0" fontId="52" fillId="0" borderId="0" xfId="0" applyFont="1" applyProtection="1"/>
    <xf numFmtId="0" fontId="17" fillId="0" borderId="0" xfId="0" applyFont="1" applyAlignment="1" applyProtection="1">
      <alignment horizontal="center"/>
    </xf>
    <xf numFmtId="0" fontId="51" fillId="2" borderId="74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/>
    <xf numFmtId="0" fontId="9" fillId="0" borderId="0" xfId="0" applyFont="1" applyBorder="1" applyAlignment="1" applyProtection="1">
      <alignment vertical="center"/>
    </xf>
    <xf numFmtId="0" fontId="48" fillId="0" borderId="86" xfId="0" applyFont="1" applyBorder="1" applyAlignment="1" applyProtection="1">
      <alignment vertical="center" wrapText="1"/>
    </xf>
    <xf numFmtId="0" fontId="28" fillId="0" borderId="86" xfId="0" applyFont="1" applyBorder="1" applyProtection="1"/>
    <xf numFmtId="0" fontId="18" fillId="0" borderId="87" xfId="0" applyFont="1" applyBorder="1" applyProtection="1"/>
    <xf numFmtId="0" fontId="54" fillId="0" borderId="0" xfId="0" applyFont="1" applyBorder="1" applyAlignment="1" applyProtection="1">
      <alignment horizontal="center" vertical="top" wrapText="1"/>
    </xf>
    <xf numFmtId="0" fontId="48" fillId="0" borderId="90" xfId="0" applyFont="1" applyBorder="1" applyAlignment="1" applyProtection="1">
      <alignment vertical="center" wrapText="1"/>
    </xf>
    <xf numFmtId="0" fontId="23" fillId="0" borderId="90" xfId="0" applyFont="1" applyBorder="1" applyAlignment="1" applyProtection="1">
      <alignment vertical="top" wrapText="1"/>
    </xf>
    <xf numFmtId="0" fontId="4" fillId="2" borderId="43" xfId="0" applyFont="1" applyFill="1" applyBorder="1" applyAlignment="1" applyProtection="1">
      <alignment horizontal="center" vertical="center"/>
    </xf>
    <xf numFmtId="0" fontId="0" fillId="0" borderId="92" xfId="0" applyFill="1" applyBorder="1"/>
    <xf numFmtId="0" fontId="18" fillId="0" borderId="0" xfId="0" applyNumberFormat="1" applyFont="1" applyProtection="1"/>
    <xf numFmtId="0" fontId="37" fillId="0" borderId="96" xfId="0" applyFont="1" applyFill="1" applyBorder="1" applyAlignment="1" applyProtection="1">
      <alignment horizontal="center" vertical="center"/>
    </xf>
    <xf numFmtId="0" fontId="20" fillId="0" borderId="97" xfId="0" applyFont="1" applyBorder="1" applyAlignment="1" applyProtection="1">
      <alignment vertical="center"/>
    </xf>
    <xf numFmtId="0" fontId="20" fillId="0" borderId="98" xfId="0" applyFont="1" applyBorder="1" applyAlignment="1" applyProtection="1">
      <alignment vertical="center"/>
    </xf>
    <xf numFmtId="0" fontId="20" fillId="0" borderId="2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wrapText="1" indent="1"/>
    </xf>
    <xf numFmtId="0" fontId="23" fillId="0" borderId="0" xfId="0" applyFont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78" xfId="0" applyFont="1" applyBorder="1" applyAlignment="1" applyProtection="1">
      <alignment horizontal="center" vertical="center"/>
    </xf>
    <xf numFmtId="0" fontId="12" fillId="0" borderId="79" xfId="0" applyFont="1" applyBorder="1" applyAlignment="1" applyProtection="1">
      <alignment horizontal="center" vertical="center"/>
    </xf>
    <xf numFmtId="0" fontId="12" fillId="0" borderId="80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left" vertical="center" indent="1"/>
    </xf>
    <xf numFmtId="0" fontId="26" fillId="0" borderId="1" xfId="0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vertical="center" wrapText="1"/>
    </xf>
    <xf numFmtId="0" fontId="27" fillId="0" borderId="2" xfId="0" applyFont="1" applyFill="1" applyBorder="1" applyAlignment="1" applyProtection="1">
      <alignment horizontal="left" vertical="center" indent="1"/>
    </xf>
    <xf numFmtId="0" fontId="26" fillId="0" borderId="23" xfId="0" applyFont="1" applyFill="1" applyBorder="1" applyAlignment="1" applyProtection="1">
      <alignment horizontal="center" vertical="center" wrapText="1"/>
    </xf>
    <xf numFmtId="0" fontId="26" fillId="0" borderId="24" xfId="0" applyFont="1" applyFill="1" applyBorder="1" applyAlignment="1" applyProtection="1">
      <alignment horizontal="center" vertical="center" wrapText="1"/>
    </xf>
    <xf numFmtId="0" fontId="26" fillId="0" borderId="2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164" fontId="5" fillId="0" borderId="2" xfId="0" quotePrefix="1" applyNumberFormat="1" applyFont="1" applyFill="1" applyBorder="1" applyAlignment="1" applyProtection="1">
      <alignment vertical="center" wrapText="1"/>
    </xf>
    <xf numFmtId="0" fontId="48" fillId="0" borderId="0" xfId="0" applyFont="1" applyBorder="1" applyAlignment="1" applyProtection="1">
      <alignment vertical="center" wrapText="1"/>
    </xf>
    <xf numFmtId="0" fontId="53" fillId="0" borderId="86" xfId="0" applyFont="1" applyBorder="1" applyAlignment="1" applyProtection="1">
      <alignment horizontal="center" wrapText="1"/>
    </xf>
    <xf numFmtId="0" fontId="53" fillId="0" borderId="90" xfId="0" applyFont="1" applyBorder="1" applyAlignment="1" applyProtection="1">
      <alignment horizontal="center" wrapText="1"/>
    </xf>
    <xf numFmtId="0" fontId="0" fillId="7" borderId="3" xfId="0" applyFill="1" applyBorder="1"/>
    <xf numFmtId="0" fontId="12" fillId="0" borderId="23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0" fontId="65" fillId="0" borderId="0" xfId="2" applyFont="1" applyAlignment="1" applyProtection="1">
      <alignment vertical="center"/>
    </xf>
    <xf numFmtId="0" fontId="1" fillId="0" borderId="0" xfId="2" applyAlignment="1" applyProtection="1">
      <alignment vertical="center"/>
    </xf>
    <xf numFmtId="0" fontId="68" fillId="0" borderId="0" xfId="2" applyFont="1" applyAlignment="1" applyProtection="1">
      <alignment vertical="center"/>
    </xf>
    <xf numFmtId="0" fontId="41" fillId="0" borderId="0" xfId="2" applyFont="1" applyAlignment="1" applyProtection="1">
      <alignment horizontal="center" vertical="center"/>
    </xf>
    <xf numFmtId="0" fontId="70" fillId="0" borderId="0" xfId="2" applyFont="1" applyAlignment="1" applyProtection="1">
      <alignment horizontal="left" vertical="center"/>
    </xf>
    <xf numFmtId="0" fontId="1" fillId="0" borderId="0" xfId="2" applyFill="1" applyAlignment="1" applyProtection="1">
      <alignment vertical="center"/>
    </xf>
    <xf numFmtId="0" fontId="74" fillId="0" borderId="0" xfId="2" applyFont="1" applyFill="1" applyAlignment="1" applyProtection="1">
      <alignment vertical="center"/>
    </xf>
    <xf numFmtId="0" fontId="77" fillId="0" borderId="0" xfId="2" quotePrefix="1" applyFont="1" applyAlignment="1" applyProtection="1">
      <alignment horizontal="center"/>
    </xf>
    <xf numFmtId="0" fontId="79" fillId="0" borderId="0" xfId="2" applyFont="1" applyAlignment="1" applyProtection="1">
      <alignment vertical="top"/>
    </xf>
    <xf numFmtId="0" fontId="79" fillId="0" borderId="0" xfId="2" applyFont="1" applyAlignment="1" applyProtection="1">
      <alignment vertical="center"/>
    </xf>
    <xf numFmtId="0" fontId="75" fillId="0" borderId="0" xfId="2" applyFont="1" applyAlignment="1" applyProtection="1">
      <alignment vertical="top"/>
    </xf>
    <xf numFmtId="0" fontId="75" fillId="0" borderId="0" xfId="2" applyFont="1" applyAlignment="1" applyProtection="1">
      <alignment vertical="center"/>
    </xf>
    <xf numFmtId="0" fontId="41" fillId="0" borderId="0" xfId="2" applyFont="1" applyAlignment="1" applyProtection="1">
      <alignment horizontal="left" vertical="top"/>
    </xf>
    <xf numFmtId="3" fontId="81" fillId="0" borderId="0" xfId="2" applyNumberFormat="1" applyFont="1" applyBorder="1" applyAlignment="1" applyProtection="1">
      <alignment horizontal="right" vertical="center" indent="1"/>
    </xf>
    <xf numFmtId="0" fontId="25" fillId="0" borderId="0" xfId="2" applyFont="1" applyFill="1" applyBorder="1" applyAlignment="1" applyProtection="1">
      <alignment vertical="center"/>
    </xf>
    <xf numFmtId="0" fontId="81" fillId="0" borderId="0" xfId="2" applyFont="1" applyBorder="1" applyAlignment="1" applyProtection="1">
      <alignment vertical="center"/>
    </xf>
    <xf numFmtId="0" fontId="21" fillId="0" borderId="0" xfId="2" applyFont="1" applyFill="1" applyBorder="1" applyAlignment="1" applyProtection="1">
      <alignment vertical="center"/>
    </xf>
    <xf numFmtId="0" fontId="82" fillId="0" borderId="0" xfId="2" applyFont="1" applyAlignment="1" applyProtection="1">
      <alignment vertical="center"/>
    </xf>
    <xf numFmtId="0" fontId="1" fillId="0" borderId="0" xfId="2" applyFill="1" applyBorder="1" applyAlignment="1" applyProtection="1">
      <alignment vertical="center"/>
    </xf>
    <xf numFmtId="0" fontId="1" fillId="0" borderId="0" xfId="2" applyAlignment="1" applyProtection="1">
      <alignment horizontal="center" vertical="center"/>
    </xf>
    <xf numFmtId="0" fontId="1" fillId="0" borderId="0" xfId="2" applyBorder="1" applyAlignment="1" applyProtection="1">
      <alignment vertical="center"/>
    </xf>
    <xf numFmtId="0" fontId="75" fillId="0" borderId="0" xfId="2" applyFont="1" applyBorder="1" applyAlignment="1" applyProtection="1">
      <alignment vertical="center"/>
    </xf>
    <xf numFmtId="0" fontId="75" fillId="0" borderId="0" xfId="2" applyFont="1" applyBorder="1" applyAlignment="1" applyProtection="1">
      <alignment horizontal="center" vertical="center"/>
    </xf>
    <xf numFmtId="0" fontId="1" fillId="0" borderId="0" xfId="3"/>
    <xf numFmtId="3" fontId="47" fillId="7" borderId="19" xfId="3" applyNumberFormat="1" applyFont="1" applyFill="1" applyBorder="1" applyAlignment="1" applyProtection="1">
      <alignment horizontal="center"/>
    </xf>
    <xf numFmtId="0" fontId="41" fillId="0" borderId="0" xfId="3" applyFont="1" applyAlignment="1">
      <alignment horizontal="center"/>
    </xf>
    <xf numFmtId="0" fontId="42" fillId="3" borderId="3" xfId="3" applyFont="1" applyFill="1" applyBorder="1" applyAlignment="1">
      <alignment horizontal="left" indent="1"/>
    </xf>
    <xf numFmtId="0" fontId="1" fillId="0" borderId="0" xfId="3" applyAlignment="1">
      <alignment horizontal="left" indent="1"/>
    </xf>
    <xf numFmtId="0" fontId="43" fillId="4" borderId="4" xfId="3" applyFont="1" applyFill="1" applyBorder="1" applyAlignment="1">
      <alignment horizontal="center"/>
    </xf>
    <xf numFmtId="0" fontId="43" fillId="0" borderId="0" xfId="3" applyFont="1" applyFill="1" applyBorder="1" applyAlignment="1">
      <alignment horizontal="center"/>
    </xf>
    <xf numFmtId="0" fontId="43" fillId="4" borderId="5" xfId="3" applyFont="1" applyFill="1" applyBorder="1" applyAlignment="1">
      <alignment horizontal="center"/>
    </xf>
    <xf numFmtId="0" fontId="43" fillId="4" borderId="6" xfId="3" applyFont="1" applyFill="1" applyBorder="1" applyAlignment="1">
      <alignment horizontal="center"/>
    </xf>
    <xf numFmtId="0" fontId="43" fillId="4" borderId="7" xfId="3" applyFont="1" applyFill="1" applyBorder="1" applyAlignment="1">
      <alignment horizontal="center"/>
    </xf>
    <xf numFmtId="3" fontId="1" fillId="0" borderId="8" xfId="3" applyNumberFormat="1" applyBorder="1" applyAlignment="1">
      <alignment horizontal="center"/>
    </xf>
    <xf numFmtId="3" fontId="1" fillId="0" borderId="0" xfId="3" applyNumberFormat="1" applyFill="1" applyBorder="1" applyAlignment="1">
      <alignment horizontal="center"/>
    </xf>
    <xf numFmtId="3" fontId="1" fillId="0" borderId="9" xfId="3" applyNumberFormat="1" applyBorder="1" applyAlignment="1">
      <alignment horizontal="center"/>
    </xf>
    <xf numFmtId="3" fontId="1" fillId="0" borderId="10" xfId="3" applyNumberFormat="1" applyBorder="1" applyAlignment="1">
      <alignment horizontal="center"/>
    </xf>
    <xf numFmtId="3" fontId="1" fillId="0" borderId="11" xfId="3" applyNumberFormat="1" applyBorder="1" applyAlignment="1">
      <alignment horizontal="center"/>
    </xf>
    <xf numFmtId="3" fontId="1" fillId="0" borderId="12" xfId="3" applyNumberFormat="1" applyBorder="1" applyAlignment="1">
      <alignment horizontal="center"/>
    </xf>
    <xf numFmtId="3" fontId="1" fillId="0" borderId="13" xfId="3" applyNumberFormat="1" applyBorder="1" applyAlignment="1">
      <alignment horizontal="center"/>
    </xf>
    <xf numFmtId="3" fontId="1" fillId="0" borderId="3" xfId="3" applyNumberFormat="1" applyBorder="1" applyAlignment="1">
      <alignment horizontal="center"/>
    </xf>
    <xf numFmtId="3" fontId="1" fillId="0" borderId="14" xfId="3" applyNumberFormat="1" applyBorder="1" applyAlignment="1">
      <alignment horizontal="center"/>
    </xf>
    <xf numFmtId="0" fontId="44" fillId="0" borderId="0" xfId="3" applyFont="1"/>
    <xf numFmtId="0" fontId="45" fillId="5" borderId="15" xfId="3" applyFont="1" applyFill="1" applyBorder="1" applyAlignment="1">
      <alignment horizontal="center"/>
    </xf>
    <xf numFmtId="0" fontId="45" fillId="0" borderId="0" xfId="3" applyFont="1" applyFill="1" applyBorder="1" applyAlignment="1">
      <alignment horizontal="center"/>
    </xf>
    <xf numFmtId="0" fontId="45" fillId="5" borderId="16" xfId="3" applyFont="1" applyFill="1" applyBorder="1" applyAlignment="1">
      <alignment horizontal="center"/>
    </xf>
    <xf numFmtId="0" fontId="45" fillId="5" borderId="17" xfId="3" applyFont="1" applyFill="1" applyBorder="1" applyAlignment="1">
      <alignment horizontal="center"/>
    </xf>
    <xf numFmtId="0" fontId="45" fillId="5" borderId="18" xfId="3" applyFont="1" applyFill="1" applyBorder="1" applyAlignment="1">
      <alignment horizontal="center"/>
    </xf>
    <xf numFmtId="0" fontId="1" fillId="0" borderId="0" xfId="3" applyAlignment="1">
      <alignment horizontal="center"/>
    </xf>
    <xf numFmtId="0" fontId="1" fillId="0" borderId="0" xfId="3" applyFill="1" applyBorder="1" applyAlignment="1">
      <alignment horizontal="center"/>
    </xf>
    <xf numFmtId="0" fontId="1" fillId="6" borderId="0" xfId="3" applyFill="1" applyAlignment="1">
      <alignment horizontal="center"/>
    </xf>
    <xf numFmtId="0" fontId="46" fillId="6" borderId="0" xfId="3" applyFont="1" applyFill="1" applyAlignment="1">
      <alignment horizontal="center"/>
    </xf>
    <xf numFmtId="164" fontId="5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/>
    <xf numFmtId="0" fontId="26" fillId="0" borderId="0" xfId="0" applyFont="1" applyFill="1" applyBorder="1" applyAlignment="1" applyProtection="1">
      <alignment horizontal="center" vertical="center" wrapText="1"/>
    </xf>
    <xf numFmtId="164" fontId="18" fillId="0" borderId="0" xfId="0" applyNumberFormat="1" applyFont="1" applyProtection="1"/>
    <xf numFmtId="0" fontId="26" fillId="0" borderId="26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14" fontId="61" fillId="0" borderId="0" xfId="0" applyNumberFormat="1" applyFont="1" applyAlignment="1" applyProtection="1">
      <alignment horizontal="left"/>
    </xf>
    <xf numFmtId="0" fontId="21" fillId="0" borderId="3" xfId="0" applyFont="1" applyBorder="1" applyAlignment="1">
      <alignment horizontal="center"/>
    </xf>
    <xf numFmtId="0" fontId="87" fillId="0" borderId="0" xfId="0" applyFont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vertical="center" wrapText="1"/>
    </xf>
    <xf numFmtId="165" fontId="6" fillId="0" borderId="0" xfId="0" applyNumberFormat="1" applyFont="1" applyFill="1" applyBorder="1" applyAlignment="1" applyProtection="1">
      <alignment vertical="center" wrapText="1"/>
    </xf>
    <xf numFmtId="0" fontId="25" fillId="0" borderId="0" xfId="0" applyFont="1" applyAlignment="1" applyProtection="1">
      <alignment horizontal="right"/>
    </xf>
    <xf numFmtId="0" fontId="85" fillId="0" borderId="0" xfId="2" applyFont="1" applyBorder="1" applyAlignment="1" applyProtection="1">
      <alignment vertical="top"/>
    </xf>
    <xf numFmtId="0" fontId="25" fillId="0" borderId="0" xfId="0" applyFont="1" applyAlignment="1" applyProtection="1">
      <alignment horizontal="left" indent="1"/>
    </xf>
    <xf numFmtId="0" fontId="16" fillId="8" borderId="20" xfId="0" applyFont="1" applyFill="1" applyBorder="1" applyAlignment="1" applyProtection="1">
      <alignment horizontal="left" vertical="center" indent="1"/>
    </xf>
    <xf numFmtId="0" fontId="16" fillId="8" borderId="21" xfId="0" applyFont="1" applyFill="1" applyBorder="1" applyAlignment="1" applyProtection="1">
      <alignment horizontal="left" vertical="center" indent="1"/>
    </xf>
    <xf numFmtId="0" fontId="16" fillId="8" borderId="22" xfId="0" applyFont="1" applyFill="1" applyBorder="1" applyAlignment="1" applyProtection="1">
      <alignment horizontal="left" vertical="center" indent="1"/>
    </xf>
    <xf numFmtId="0" fontId="36" fillId="0" borderId="0" xfId="0" applyFont="1" applyAlignment="1" applyProtection="1">
      <alignment horizontal="center"/>
    </xf>
    <xf numFmtId="0" fontId="26" fillId="0" borderId="71" xfId="0" applyFont="1" applyBorder="1" applyAlignment="1" applyProtection="1">
      <alignment horizontal="center" vertical="center"/>
    </xf>
    <xf numFmtId="0" fontId="26" fillId="0" borderId="72" xfId="0" applyFont="1" applyBorder="1" applyAlignment="1" applyProtection="1">
      <alignment horizontal="center" vertical="center"/>
    </xf>
    <xf numFmtId="0" fontId="26" fillId="0" borderId="73" xfId="0" applyFont="1" applyBorder="1" applyAlignment="1" applyProtection="1">
      <alignment horizontal="center" vertical="center"/>
    </xf>
    <xf numFmtId="0" fontId="27" fillId="2" borderId="44" xfId="0" applyFont="1" applyFill="1" applyBorder="1" applyAlignment="1" applyProtection="1">
      <alignment horizontal="left" vertical="center" indent="1"/>
      <protection locked="0"/>
    </xf>
    <xf numFmtId="0" fontId="27" fillId="2" borderId="45" xfId="0" applyFont="1" applyFill="1" applyBorder="1" applyAlignment="1" applyProtection="1">
      <alignment horizontal="left" vertical="center" indent="1"/>
      <protection locked="0"/>
    </xf>
    <xf numFmtId="0" fontId="20" fillId="0" borderId="46" xfId="0" applyFont="1" applyBorder="1" applyAlignment="1" applyProtection="1">
      <alignment horizontal="left" vertical="center" wrapText="1"/>
    </xf>
    <xf numFmtId="0" fontId="20" fillId="0" borderId="44" xfId="0" applyFont="1" applyBorder="1" applyAlignment="1" applyProtection="1">
      <alignment horizontal="left" vertical="center" wrapText="1"/>
    </xf>
    <xf numFmtId="0" fontId="26" fillId="0" borderId="44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left" vertical="center" indent="1"/>
    </xf>
    <xf numFmtId="0" fontId="21" fillId="0" borderId="0" xfId="0" applyFont="1" applyBorder="1" applyAlignment="1" applyProtection="1">
      <alignment horizontal="left" vertical="center" indent="1"/>
    </xf>
    <xf numFmtId="0" fontId="48" fillId="0" borderId="0" xfId="0" applyFont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8" borderId="21" xfId="0" applyFont="1" applyFill="1" applyBorder="1" applyAlignment="1" applyProtection="1">
      <alignment horizontal="left" vertical="center" wrapText="1" indent="1"/>
    </xf>
    <xf numFmtId="0" fontId="21" fillId="8" borderId="22" xfId="0" applyFont="1" applyFill="1" applyBorder="1" applyAlignment="1" applyProtection="1">
      <alignment horizontal="left" vertical="center" wrapText="1" indent="1"/>
    </xf>
    <xf numFmtId="0" fontId="20" fillId="0" borderId="0" xfId="0" applyFont="1" applyBorder="1" applyAlignment="1" applyProtection="1"/>
    <xf numFmtId="0" fontId="20" fillId="0" borderId="0" xfId="0" applyFont="1" applyAlignment="1" applyProtection="1"/>
    <xf numFmtId="0" fontId="27" fillId="2" borderId="57" xfId="0" applyFont="1" applyFill="1" applyBorder="1" applyAlignment="1" applyProtection="1">
      <alignment horizontal="left" vertical="center" indent="2"/>
      <protection locked="0"/>
    </xf>
    <xf numFmtId="0" fontId="27" fillId="2" borderId="58" xfId="0" applyFont="1" applyFill="1" applyBorder="1" applyAlignment="1" applyProtection="1">
      <alignment horizontal="left" vertical="center" indent="2"/>
      <protection locked="0"/>
    </xf>
    <xf numFmtId="0" fontId="26" fillId="0" borderId="56" xfId="0" applyFont="1" applyBorder="1" applyAlignment="1" applyProtection="1">
      <alignment horizontal="left" vertical="center" wrapText="1"/>
    </xf>
    <xf numFmtId="0" fontId="26" fillId="0" borderId="40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justify" wrapText="1"/>
    </xf>
    <xf numFmtId="0" fontId="10" fillId="0" borderId="0" xfId="0" applyFont="1" applyBorder="1" applyAlignment="1" applyProtection="1">
      <alignment horizontal="justify" wrapText="1"/>
    </xf>
    <xf numFmtId="0" fontId="10" fillId="0" borderId="2" xfId="0" applyFont="1" applyBorder="1" applyAlignment="1" applyProtection="1">
      <alignment horizontal="justify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 wrapText="1"/>
    </xf>
    <xf numFmtId="0" fontId="26" fillId="0" borderId="0" xfId="0" quotePrefix="1" applyFont="1" applyFill="1" applyBorder="1" applyAlignment="1" applyProtection="1">
      <alignment horizontal="center" vertical="center" wrapText="1"/>
    </xf>
    <xf numFmtId="165" fontId="6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quotePrefix="1" applyFont="1" applyFill="1" applyBorder="1" applyAlignment="1" applyProtection="1">
      <alignment horizontal="left" vertical="center" wrapText="1"/>
    </xf>
    <xf numFmtId="164" fontId="6" fillId="9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12" fillId="0" borderId="23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22" fillId="4" borderId="53" xfId="0" applyFont="1" applyFill="1" applyBorder="1" applyAlignment="1" applyProtection="1">
      <alignment horizontal="center" vertical="center" wrapText="1"/>
    </xf>
    <xf numFmtId="0" fontId="22" fillId="4" borderId="54" xfId="0" applyFont="1" applyFill="1" applyBorder="1" applyAlignment="1" applyProtection="1">
      <alignment horizontal="center" vertical="center" wrapText="1"/>
    </xf>
    <xf numFmtId="0" fontId="22" fillId="4" borderId="55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21" fillId="8" borderId="20" xfId="0" applyFont="1" applyFill="1" applyBorder="1" applyAlignment="1" applyProtection="1">
      <alignment horizontal="left" vertical="center" wrapText="1" indent="1"/>
    </xf>
    <xf numFmtId="0" fontId="50" fillId="8" borderId="21" xfId="0" applyFont="1" applyFill="1" applyBorder="1" applyAlignment="1" applyProtection="1">
      <alignment horizontal="center" vertical="center" wrapText="1"/>
    </xf>
    <xf numFmtId="0" fontId="50" fillId="8" borderId="22" xfId="0" applyFont="1" applyFill="1" applyBorder="1" applyAlignment="1" applyProtection="1">
      <alignment horizontal="center" vertical="center" wrapText="1"/>
    </xf>
    <xf numFmtId="0" fontId="36" fillId="2" borderId="0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justify" vertical="top" wrapText="1"/>
    </xf>
    <xf numFmtId="0" fontId="23" fillId="0" borderId="0" xfId="0" applyFont="1" applyBorder="1" applyAlignment="1" applyProtection="1">
      <alignment horizontal="center" vertical="top" wrapText="1"/>
    </xf>
    <xf numFmtId="0" fontId="27" fillId="2" borderId="33" xfId="0" applyFont="1" applyFill="1" applyBorder="1" applyAlignment="1" applyProtection="1">
      <alignment horizontal="left" vertical="center" indent="1"/>
      <protection locked="0"/>
    </xf>
    <xf numFmtId="0" fontId="27" fillId="2" borderId="42" xfId="0" applyFont="1" applyFill="1" applyBorder="1" applyAlignment="1" applyProtection="1">
      <alignment horizontal="left" vertical="center" indent="1"/>
      <protection locked="0"/>
    </xf>
    <xf numFmtId="0" fontId="25" fillId="0" borderId="82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39" xfId="0" applyFont="1" applyBorder="1" applyAlignment="1" applyProtection="1">
      <alignment horizontal="center" vertical="center"/>
    </xf>
    <xf numFmtId="0" fontId="27" fillId="2" borderId="70" xfId="0" applyFont="1" applyFill="1" applyBorder="1" applyAlignment="1" applyProtection="1">
      <alignment horizontal="center" vertical="center"/>
      <protection locked="0"/>
    </xf>
    <xf numFmtId="0" fontId="27" fillId="2" borderId="34" xfId="0" applyFont="1" applyFill="1" applyBorder="1" applyAlignment="1" applyProtection="1">
      <alignment horizontal="center" vertical="center"/>
      <protection locked="0"/>
    </xf>
    <xf numFmtId="0" fontId="27" fillId="2" borderId="81" xfId="0" applyFont="1" applyFill="1" applyBorder="1" applyAlignment="1" applyProtection="1">
      <alignment horizontal="center" vertical="center"/>
      <protection locked="0"/>
    </xf>
    <xf numFmtId="0" fontId="55" fillId="0" borderId="36" xfId="0" applyFont="1" applyBorder="1" applyAlignment="1" applyProtection="1">
      <alignment horizontal="center"/>
    </xf>
    <xf numFmtId="0" fontId="55" fillId="0" borderId="37" xfId="0" applyFont="1" applyBorder="1" applyAlignment="1" applyProtection="1">
      <alignment horizontal="center"/>
    </xf>
    <xf numFmtId="0" fontId="55" fillId="0" borderId="38" xfId="0" applyFont="1" applyBorder="1" applyAlignment="1" applyProtection="1">
      <alignment horizontal="center"/>
    </xf>
    <xf numFmtId="0" fontId="20" fillId="0" borderId="133" xfId="0" applyFont="1" applyBorder="1" applyAlignment="1" applyProtection="1">
      <alignment horizontal="left" vertical="center"/>
    </xf>
    <xf numFmtId="0" fontId="20" fillId="0" borderId="134" xfId="0" applyFont="1" applyBorder="1" applyAlignment="1" applyProtection="1">
      <alignment horizontal="left" vertical="center"/>
    </xf>
    <xf numFmtId="0" fontId="25" fillId="0" borderId="135" xfId="0" applyFont="1" applyFill="1" applyBorder="1" applyAlignment="1" applyProtection="1">
      <alignment horizontal="center" vertical="center"/>
    </xf>
    <xf numFmtId="0" fontId="25" fillId="0" borderId="136" xfId="0" applyFont="1" applyFill="1" applyBorder="1" applyAlignment="1" applyProtection="1">
      <alignment horizontal="center" vertical="center"/>
    </xf>
    <xf numFmtId="0" fontId="30" fillId="2" borderId="134" xfId="0" applyFont="1" applyFill="1" applyBorder="1" applyAlignment="1" applyProtection="1">
      <alignment horizontal="left" vertical="center"/>
      <protection locked="0"/>
    </xf>
    <xf numFmtId="0" fontId="25" fillId="0" borderId="137" xfId="0" applyFont="1" applyFill="1" applyBorder="1" applyAlignment="1" applyProtection="1">
      <alignment horizontal="center" vertical="center"/>
    </xf>
    <xf numFmtId="0" fontId="30" fillId="2" borderId="134" xfId="0" applyFont="1" applyFill="1" applyBorder="1" applyAlignment="1" applyProtection="1">
      <alignment horizontal="left" vertical="center" indent="1"/>
      <protection locked="0"/>
    </xf>
    <xf numFmtId="0" fontId="30" fillId="2" borderId="138" xfId="0" applyFont="1" applyFill="1" applyBorder="1" applyAlignment="1" applyProtection="1">
      <alignment horizontal="left" vertical="center" indent="1"/>
      <protection locked="0"/>
    </xf>
    <xf numFmtId="0" fontId="25" fillId="0" borderId="0" xfId="0" applyFont="1" applyBorder="1" applyAlignment="1" applyProtection="1">
      <alignment horizontal="right" vertical="center" wrapText="1"/>
    </xf>
    <xf numFmtId="0" fontId="25" fillId="0" borderId="39" xfId="0" applyFont="1" applyBorder="1" applyAlignment="1" applyProtection="1">
      <alignment horizontal="right" vertical="center" wrapText="1"/>
    </xf>
    <xf numFmtId="0" fontId="27" fillId="2" borderId="3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62" fillId="2" borderId="0" xfId="0" applyFont="1" applyFill="1" applyBorder="1" applyAlignment="1" applyProtection="1">
      <alignment horizontal="center" vertical="center" wrapText="1"/>
    </xf>
    <xf numFmtId="0" fontId="59" fillId="0" borderId="0" xfId="0" quotePrefix="1" applyFont="1" applyFill="1" applyBorder="1" applyAlignment="1" applyProtection="1">
      <alignment horizontal="right" vertical="center" wrapText="1"/>
    </xf>
    <xf numFmtId="164" fontId="59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0" fontId="59" fillId="0" borderId="0" xfId="0" quotePrefix="1" applyFont="1" applyFill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30" fillId="0" borderId="64" xfId="0" applyFont="1" applyBorder="1" applyAlignment="1" applyProtection="1">
      <alignment horizontal="left" vertical="center"/>
    </xf>
    <xf numFmtId="0" fontId="30" fillId="0" borderId="65" xfId="0" applyFont="1" applyBorder="1" applyAlignment="1" applyProtection="1">
      <alignment horizontal="left" vertical="center"/>
    </xf>
    <xf numFmtId="0" fontId="30" fillId="0" borderId="66" xfId="0" applyFont="1" applyBorder="1" applyAlignment="1" applyProtection="1">
      <alignment horizontal="left" vertical="center"/>
    </xf>
    <xf numFmtId="0" fontId="30" fillId="0" borderId="67" xfId="0" applyFont="1" applyBorder="1" applyAlignment="1" applyProtection="1">
      <alignment horizontal="left" vertical="center"/>
    </xf>
    <xf numFmtId="0" fontId="3" fillId="0" borderId="66" xfId="0" applyFont="1" applyBorder="1" applyAlignment="1" applyProtection="1">
      <alignment horizontal="left" vertical="center"/>
    </xf>
    <xf numFmtId="0" fontId="3" fillId="0" borderId="67" xfId="0" applyFont="1" applyBorder="1" applyAlignment="1" applyProtection="1">
      <alignment horizontal="left" vertical="center"/>
    </xf>
    <xf numFmtId="0" fontId="30" fillId="0" borderId="68" xfId="0" applyFont="1" applyBorder="1" applyAlignment="1" applyProtection="1">
      <alignment horizontal="left" vertical="center"/>
    </xf>
    <xf numFmtId="0" fontId="30" fillId="0" borderId="69" xfId="0" applyFont="1" applyBorder="1" applyAlignment="1" applyProtection="1">
      <alignment horizontal="left" vertical="center"/>
    </xf>
    <xf numFmtId="0" fontId="55" fillId="0" borderId="36" xfId="0" applyFont="1" applyBorder="1" applyAlignment="1" applyProtection="1">
      <alignment horizontal="center"/>
      <protection locked="0"/>
    </xf>
    <xf numFmtId="0" fontId="55" fillId="0" borderId="37" xfId="0" applyFont="1" applyBorder="1" applyAlignment="1" applyProtection="1">
      <alignment horizontal="center"/>
      <protection locked="0"/>
    </xf>
    <xf numFmtId="0" fontId="55" fillId="0" borderId="38" xfId="0" applyFont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 vertical="center" wrapText="1"/>
    </xf>
    <xf numFmtId="0" fontId="53" fillId="0" borderId="83" xfId="0" applyFont="1" applyBorder="1" applyAlignment="1" applyProtection="1">
      <alignment horizontal="center" wrapText="1"/>
    </xf>
    <xf numFmtId="0" fontId="53" fillId="0" borderId="84" xfId="0" applyFont="1" applyBorder="1" applyAlignment="1" applyProtection="1">
      <alignment horizontal="center" wrapText="1"/>
    </xf>
    <xf numFmtId="0" fontId="53" fillId="0" borderId="85" xfId="0" applyFont="1" applyBorder="1" applyAlignment="1" applyProtection="1">
      <alignment horizontal="center" wrapText="1"/>
    </xf>
    <xf numFmtId="0" fontId="55" fillId="0" borderId="74" xfId="0" applyFont="1" applyBorder="1" applyAlignment="1" applyProtection="1">
      <alignment horizontal="center" wrapText="1"/>
    </xf>
    <xf numFmtId="0" fontId="55" fillId="0" borderId="75" xfId="0" applyFont="1" applyBorder="1" applyAlignment="1" applyProtection="1">
      <alignment horizontal="center" wrapText="1"/>
    </xf>
    <xf numFmtId="0" fontId="55" fillId="0" borderId="111" xfId="0" applyFont="1" applyBorder="1" applyAlignment="1" applyProtection="1">
      <alignment horizontal="center" wrapText="1"/>
    </xf>
    <xf numFmtId="0" fontId="55" fillId="0" borderId="112" xfId="0" applyFont="1" applyBorder="1" applyAlignment="1" applyProtection="1">
      <alignment horizontal="center" wrapText="1"/>
    </xf>
    <xf numFmtId="0" fontId="55" fillId="0" borderId="110" xfId="0" applyFont="1" applyBorder="1" applyAlignment="1" applyProtection="1">
      <alignment horizontal="center" wrapText="1"/>
    </xf>
    <xf numFmtId="0" fontId="55" fillId="0" borderId="113" xfId="0" applyFont="1" applyBorder="1" applyAlignment="1" applyProtection="1">
      <alignment horizontal="center" wrapText="1"/>
    </xf>
    <xf numFmtId="0" fontId="58" fillId="0" borderId="75" xfId="0" applyFont="1" applyBorder="1" applyAlignment="1" applyProtection="1">
      <alignment horizontal="left" vertical="center" wrapText="1"/>
    </xf>
    <xf numFmtId="0" fontId="24" fillId="9" borderId="75" xfId="0" applyFont="1" applyFill="1" applyBorder="1" applyAlignment="1" applyProtection="1">
      <alignment horizontal="left" vertical="center" wrapText="1"/>
      <protection locked="0"/>
    </xf>
    <xf numFmtId="0" fontId="58" fillId="0" borderId="75" xfId="0" applyFont="1" applyBorder="1" applyAlignment="1" applyProtection="1">
      <alignment horizontal="center" vertical="center" wrapText="1"/>
    </xf>
    <xf numFmtId="0" fontId="21" fillId="0" borderId="25" xfId="0" applyFont="1" applyFill="1" applyBorder="1" applyAlignment="1" applyProtection="1">
      <alignment horizontal="center" vertical="center" wrapText="1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top" wrapText="1"/>
    </xf>
    <xf numFmtId="0" fontId="20" fillId="0" borderId="24" xfId="0" applyFont="1" applyBorder="1" applyAlignment="1" applyProtection="1">
      <alignment horizontal="center" vertical="top" wrapText="1"/>
    </xf>
    <xf numFmtId="0" fontId="20" fillId="0" borderId="28" xfId="0" applyFont="1" applyBorder="1" applyAlignment="1" applyProtection="1">
      <alignment horizontal="center" vertical="top" wrapText="1"/>
    </xf>
    <xf numFmtId="0" fontId="64" fillId="9" borderId="75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top" wrapText="1"/>
    </xf>
    <xf numFmtId="0" fontId="53" fillId="0" borderId="90" xfId="0" applyFont="1" applyBorder="1" applyAlignment="1" applyProtection="1">
      <alignment horizontal="center" vertical="top" wrapText="1"/>
    </xf>
    <xf numFmtId="0" fontId="57" fillId="0" borderId="0" xfId="0" applyFont="1" applyBorder="1" applyAlignment="1" applyProtection="1">
      <alignment horizontal="center" wrapText="1"/>
    </xf>
    <xf numFmtId="0" fontId="54" fillId="0" borderId="88" xfId="0" applyFont="1" applyBorder="1" applyAlignment="1" applyProtection="1">
      <alignment horizontal="center" vertical="top" wrapText="1"/>
    </xf>
    <xf numFmtId="0" fontId="54" fillId="0" borderId="89" xfId="0" applyFont="1" applyBorder="1" applyAlignment="1" applyProtection="1">
      <alignment horizontal="center" vertical="top" wrapText="1"/>
    </xf>
    <xf numFmtId="164" fontId="5" fillId="0" borderId="0" xfId="0" quotePrefix="1" applyNumberFormat="1" applyFont="1" applyFill="1" applyBorder="1" applyAlignment="1" applyProtection="1">
      <alignment horizontal="center" vertical="center" wrapText="1"/>
    </xf>
    <xf numFmtId="164" fontId="5" fillId="0" borderId="2" xfId="0" quotePrefix="1" applyNumberFormat="1" applyFont="1" applyFill="1" applyBorder="1" applyAlignment="1" applyProtection="1">
      <alignment horizontal="center" vertical="center" wrapText="1"/>
    </xf>
    <xf numFmtId="164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3" fontId="6" fillId="2" borderId="0" xfId="0" applyNumberFormat="1" applyFont="1" applyFill="1" applyBorder="1" applyAlignment="1" applyProtection="1">
      <alignment horizontal="right" wrapText="1"/>
      <protection locked="0"/>
    </xf>
    <xf numFmtId="0" fontId="52" fillId="0" borderId="0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165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63" xfId="0" applyFont="1" applyBorder="1" applyAlignment="1" applyProtection="1">
      <alignment horizontal="center" vertical="center" wrapText="1"/>
    </xf>
    <xf numFmtId="0" fontId="56" fillId="0" borderId="0" xfId="0" applyFont="1" applyBorder="1" applyAlignment="1" applyProtection="1">
      <alignment horizontal="center" vertical="center" wrapText="1"/>
    </xf>
    <xf numFmtId="0" fontId="56" fillId="0" borderId="91" xfId="0" applyFont="1" applyBorder="1" applyAlignment="1" applyProtection="1">
      <alignment horizontal="center" vertical="center" wrapText="1"/>
    </xf>
    <xf numFmtId="0" fontId="27" fillId="2" borderId="33" xfId="0" applyFont="1" applyFill="1" applyBorder="1" applyAlignment="1" applyProtection="1">
      <alignment horizontal="left" vertical="center" indent="2"/>
      <protection locked="0"/>
    </xf>
    <xf numFmtId="0" fontId="27" fillId="2" borderId="42" xfId="0" applyFont="1" applyFill="1" applyBorder="1" applyAlignment="1" applyProtection="1">
      <alignment horizontal="left" vertical="center" indent="2"/>
      <protection locked="0"/>
    </xf>
    <xf numFmtId="0" fontId="23" fillId="0" borderId="26" xfId="0" applyFont="1" applyBorder="1" applyAlignment="1" applyProtection="1">
      <alignment horizontal="center" vertical="center" wrapText="1"/>
    </xf>
    <xf numFmtId="0" fontId="23" fillId="0" borderId="93" xfId="0" applyFont="1" applyBorder="1" applyAlignment="1" applyProtection="1">
      <alignment horizontal="center" vertical="center" wrapText="1"/>
    </xf>
    <xf numFmtId="0" fontId="21" fillId="0" borderId="103" xfId="0" applyFont="1" applyBorder="1" applyAlignment="1" applyProtection="1">
      <alignment horizontal="center" vertical="center" wrapText="1"/>
    </xf>
    <xf numFmtId="0" fontId="21" fillId="0" borderId="99" xfId="0" applyFont="1" applyBorder="1" applyAlignment="1" applyProtection="1">
      <alignment horizontal="center" vertical="center" wrapText="1"/>
    </xf>
    <xf numFmtId="0" fontId="21" fillId="0" borderId="100" xfId="0" applyFont="1" applyBorder="1" applyAlignment="1" applyProtection="1">
      <alignment horizontal="center" vertical="center" wrapText="1"/>
    </xf>
    <xf numFmtId="0" fontId="23" fillId="0" borderId="108" xfId="0" applyFont="1" applyBorder="1" applyAlignment="1" applyProtection="1">
      <alignment horizontal="center" vertical="center" wrapText="1"/>
    </xf>
    <xf numFmtId="0" fontId="23" fillId="0" borderId="34" xfId="0" applyFont="1" applyBorder="1" applyAlignment="1" applyProtection="1">
      <alignment horizontal="center" vertical="center" wrapText="1"/>
    </xf>
    <xf numFmtId="49" fontId="4" fillId="2" borderId="94" xfId="0" applyNumberFormat="1" applyFont="1" applyFill="1" applyBorder="1" applyAlignment="1" applyProtection="1">
      <alignment horizontal="center" vertical="center"/>
      <protection locked="0"/>
    </xf>
    <xf numFmtId="49" fontId="4" fillId="2" borderId="54" xfId="0" applyNumberFormat="1" applyFont="1" applyFill="1" applyBorder="1" applyAlignment="1" applyProtection="1">
      <alignment horizontal="center" vertical="center"/>
      <protection locked="0"/>
    </xf>
    <xf numFmtId="49" fontId="4" fillId="2" borderId="95" xfId="0" applyNumberFormat="1" applyFont="1" applyFill="1" applyBorder="1" applyAlignment="1" applyProtection="1">
      <alignment horizontal="center" vertical="center"/>
      <protection locked="0"/>
    </xf>
    <xf numFmtId="0" fontId="15" fillId="9" borderId="50" xfId="0" applyFont="1" applyFill="1" applyBorder="1" applyAlignment="1" applyProtection="1">
      <alignment horizontal="left" vertical="top" wrapText="1" indent="1"/>
      <protection locked="0"/>
    </xf>
    <xf numFmtId="0" fontId="15" fillId="9" borderId="51" xfId="0" applyFont="1" applyFill="1" applyBorder="1" applyAlignment="1" applyProtection="1">
      <alignment horizontal="left" vertical="top" wrapText="1" indent="1"/>
      <protection locked="0"/>
    </xf>
    <xf numFmtId="0" fontId="15" fillId="9" borderId="52" xfId="0" applyFont="1" applyFill="1" applyBorder="1" applyAlignment="1" applyProtection="1">
      <alignment horizontal="left" vertical="top" wrapText="1" indent="1"/>
      <protection locked="0"/>
    </xf>
    <xf numFmtId="0" fontId="23" fillId="0" borderId="24" xfId="0" applyFont="1" applyBorder="1" applyAlignment="1" applyProtection="1">
      <alignment horizontal="center" vertical="center" wrapText="1"/>
    </xf>
    <xf numFmtId="0" fontId="23" fillId="0" borderId="77" xfId="0" applyFont="1" applyBorder="1" applyAlignment="1" applyProtection="1">
      <alignment horizontal="center" vertical="center" wrapText="1"/>
    </xf>
    <xf numFmtId="49" fontId="4" fillId="2" borderId="76" xfId="0" applyNumberFormat="1" applyFont="1" applyFill="1" applyBorder="1" applyAlignment="1" applyProtection="1">
      <alignment horizontal="center" vertical="center"/>
      <protection locked="0"/>
    </xf>
    <xf numFmtId="49" fontId="4" fillId="2" borderId="24" xfId="0" applyNumberFormat="1" applyFont="1" applyFill="1" applyBorder="1" applyAlignment="1" applyProtection="1">
      <alignment horizontal="center" vertical="center"/>
      <protection locked="0"/>
    </xf>
    <xf numFmtId="49" fontId="4" fillId="2" borderId="77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0" fontId="25" fillId="0" borderId="54" xfId="0" applyFont="1" applyBorder="1" applyAlignment="1" applyProtection="1">
      <alignment horizontal="center" vertical="center" wrapText="1"/>
    </xf>
    <xf numFmtId="0" fontId="25" fillId="0" borderId="55" xfId="0" applyFont="1" applyBorder="1" applyAlignment="1" applyProtection="1">
      <alignment horizontal="center" vertical="center" wrapText="1"/>
    </xf>
    <xf numFmtId="0" fontId="31" fillId="0" borderId="25" xfId="0" applyFont="1" applyBorder="1" applyAlignment="1" applyProtection="1">
      <alignment horizontal="justify" vertical="center" wrapText="1"/>
    </xf>
    <xf numFmtId="0" fontId="31" fillId="0" borderId="26" xfId="0" applyFont="1" applyBorder="1" applyAlignment="1" applyProtection="1">
      <alignment horizontal="justify" vertical="center" wrapText="1"/>
    </xf>
    <xf numFmtId="0" fontId="31" fillId="0" borderId="27" xfId="0" applyFont="1" applyBorder="1" applyAlignment="1" applyProtection="1">
      <alignment horizontal="justify" vertical="center" wrapText="1"/>
    </xf>
    <xf numFmtId="0" fontId="11" fillId="0" borderId="1" xfId="0" applyFont="1" applyBorder="1" applyAlignment="1" applyProtection="1">
      <alignment horizontal="left" vertical="top" wrapText="1" indent="1"/>
    </xf>
    <xf numFmtId="0" fontId="11" fillId="0" borderId="0" xfId="0" applyFont="1" applyBorder="1" applyAlignment="1" applyProtection="1">
      <alignment horizontal="left" vertical="top" wrapText="1" indent="1"/>
    </xf>
    <xf numFmtId="0" fontId="11" fillId="0" borderId="2" xfId="0" applyFont="1" applyBorder="1" applyAlignment="1" applyProtection="1">
      <alignment horizontal="left" vertical="top" wrapText="1" indent="1"/>
    </xf>
    <xf numFmtId="49" fontId="4" fillId="2" borderId="36" xfId="0" applyNumberFormat="1" applyFont="1" applyFill="1" applyBorder="1" applyAlignment="1" applyProtection="1">
      <alignment horizontal="center" vertical="center"/>
      <protection locked="0"/>
    </xf>
    <xf numFmtId="49" fontId="4" fillId="2" borderId="37" xfId="0" applyNumberFormat="1" applyFont="1" applyFill="1" applyBorder="1" applyAlignment="1" applyProtection="1">
      <alignment horizontal="center" vertical="center"/>
      <protection locked="0"/>
    </xf>
    <xf numFmtId="49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21" fillId="0" borderId="104" xfId="0" applyFont="1" applyBorder="1" applyAlignment="1" applyProtection="1">
      <alignment horizontal="center" vertical="center" wrapText="1"/>
    </xf>
    <xf numFmtId="0" fontId="21" fillId="0" borderId="105" xfId="0" applyFont="1" applyBorder="1" applyAlignment="1" applyProtection="1">
      <alignment horizontal="center" vertical="center" wrapText="1"/>
    </xf>
    <xf numFmtId="0" fontId="21" fillId="0" borderId="107" xfId="0" applyFont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/>
    </xf>
    <xf numFmtId="164" fontId="5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164" fontId="5" fillId="0" borderId="2" xfId="0" quotePrefix="1" applyNumberFormat="1" applyFont="1" applyFill="1" applyBorder="1" applyAlignment="1" applyProtection="1">
      <alignment horizontal="left" vertical="center" wrapText="1"/>
      <protection locked="0"/>
    </xf>
    <xf numFmtId="0" fontId="60" fillId="0" borderId="0" xfId="0" applyFont="1" applyAlignment="1" applyProtection="1">
      <alignment horizontal="center"/>
    </xf>
    <xf numFmtId="0" fontId="27" fillId="2" borderId="40" xfId="0" applyFont="1" applyFill="1" applyBorder="1" applyAlignment="1" applyProtection="1">
      <alignment horizontal="left" vertical="center" wrapText="1" indent="1"/>
      <protection locked="0"/>
    </xf>
    <xf numFmtId="0" fontId="27" fillId="2" borderId="41" xfId="0" applyFont="1" applyFill="1" applyBorder="1" applyAlignment="1" applyProtection="1">
      <alignment horizontal="left" vertical="center" wrapText="1" indent="1"/>
      <protection locked="0"/>
    </xf>
    <xf numFmtId="0" fontId="27" fillId="2" borderId="33" xfId="0" applyFont="1" applyFill="1" applyBorder="1" applyAlignment="1" applyProtection="1">
      <alignment horizontal="left" vertical="center" wrapText="1" indent="1"/>
      <protection locked="0"/>
    </xf>
    <xf numFmtId="0" fontId="27" fillId="2" borderId="42" xfId="0" applyFont="1" applyFill="1" applyBorder="1" applyAlignment="1" applyProtection="1">
      <alignment horizontal="left" vertical="center" wrapText="1" indent="1"/>
      <protection locked="0"/>
    </xf>
    <xf numFmtId="0" fontId="20" fillId="0" borderId="43" xfId="0" applyFont="1" applyBorder="1" applyAlignment="1" applyProtection="1">
      <alignment horizontal="left" vertical="center"/>
    </xf>
    <xf numFmtId="0" fontId="20" fillId="0" borderId="33" xfId="0" applyFont="1" applyBorder="1" applyAlignment="1" applyProtection="1">
      <alignment horizontal="left" vertical="center"/>
    </xf>
    <xf numFmtId="0" fontId="58" fillId="0" borderId="1" xfId="0" applyFont="1" applyBorder="1" applyAlignment="1" applyProtection="1">
      <alignment horizontal="left" vertical="center" wrapText="1"/>
    </xf>
    <xf numFmtId="0" fontId="58" fillId="0" borderId="0" xfId="0" applyFont="1" applyBorder="1" applyAlignment="1" applyProtection="1">
      <alignment horizontal="left" vertical="center" wrapText="1"/>
    </xf>
    <xf numFmtId="0" fontId="58" fillId="0" borderId="39" xfId="0" applyFont="1" applyBorder="1" applyAlignment="1" applyProtection="1">
      <alignment horizontal="left" vertical="center" wrapText="1"/>
    </xf>
    <xf numFmtId="0" fontId="20" fillId="0" borderId="56" xfId="0" applyFont="1" applyBorder="1" applyAlignment="1" applyProtection="1">
      <alignment horizontal="left" vertical="center"/>
    </xf>
    <xf numFmtId="0" fontId="20" fillId="0" borderId="40" xfId="0" applyFont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20" fillId="0" borderId="43" xfId="0" applyFont="1" applyBorder="1" applyAlignment="1" applyProtection="1">
      <alignment horizontal="left" vertical="center" wrapText="1"/>
    </xf>
    <xf numFmtId="0" fontId="20" fillId="0" borderId="33" xfId="0" applyFont="1" applyBorder="1" applyAlignment="1" applyProtection="1">
      <alignment horizontal="left" vertical="center" wrapText="1"/>
    </xf>
    <xf numFmtId="0" fontId="22" fillId="0" borderId="0" xfId="0" applyFont="1" applyAlignment="1" applyProtection="1">
      <alignment horizontal="left"/>
    </xf>
    <xf numFmtId="0" fontId="20" fillId="0" borderId="1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39" xfId="0" applyFont="1" applyBorder="1" applyAlignment="1" applyProtection="1">
      <alignment horizontal="left" vertical="center" wrapText="1"/>
    </xf>
    <xf numFmtId="0" fontId="27" fillId="2" borderId="40" xfId="0" applyFont="1" applyFill="1" applyBorder="1" applyAlignment="1" applyProtection="1">
      <alignment horizontal="left" vertical="center" indent="2"/>
      <protection locked="0"/>
    </xf>
    <xf numFmtId="0" fontId="27" fillId="2" borderId="41" xfId="0" applyFont="1" applyFill="1" applyBorder="1" applyAlignment="1" applyProtection="1">
      <alignment horizontal="left" vertical="center" indent="2"/>
      <protection locked="0"/>
    </xf>
    <xf numFmtId="0" fontId="21" fillId="0" borderId="101" xfId="0" applyFont="1" applyBorder="1" applyAlignment="1" applyProtection="1">
      <alignment horizontal="center" vertical="center" wrapText="1"/>
    </xf>
    <xf numFmtId="0" fontId="21" fillId="0" borderId="102" xfId="0" applyFont="1" applyBorder="1" applyAlignment="1" applyProtection="1">
      <alignment horizontal="center" vertical="center" wrapText="1"/>
    </xf>
    <xf numFmtId="0" fontId="21" fillId="0" borderId="106" xfId="0" applyFont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/>
      <protection locked="0"/>
    </xf>
    <xf numFmtId="0" fontId="87" fillId="0" borderId="0" xfId="0" applyFont="1" applyAlignment="1" applyProtection="1">
      <alignment horizontal="center" vertical="center" wrapText="1"/>
    </xf>
    <xf numFmtId="14" fontId="61" fillId="0" borderId="0" xfId="0" applyNumberFormat="1" applyFont="1" applyAlignment="1" applyProtection="1">
      <alignment horizontal="left"/>
    </xf>
    <xf numFmtId="0" fontId="25" fillId="0" borderId="0" xfId="0" applyFont="1" applyAlignment="1" applyProtection="1">
      <alignment horizontal="right"/>
    </xf>
    <xf numFmtId="0" fontId="20" fillId="0" borderId="0" xfId="0" applyFont="1" applyBorder="1" applyAlignment="1" applyProtection="1">
      <alignment horizontal="right" vertical="center"/>
    </xf>
    <xf numFmtId="165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center" vertical="center" wrapText="1"/>
    </xf>
    <xf numFmtId="0" fontId="25" fillId="0" borderId="128" xfId="0" applyFont="1" applyBorder="1" applyAlignment="1" applyProtection="1">
      <alignment horizontal="left" vertical="center" wrapText="1"/>
    </xf>
    <xf numFmtId="0" fontId="20" fillId="0" borderId="127" xfId="0" applyFont="1" applyBorder="1" applyAlignment="1" applyProtection="1">
      <alignment horizontal="left" vertical="center" wrapText="1"/>
    </xf>
    <xf numFmtId="0" fontId="20" fillId="0" borderId="128" xfId="0" applyFont="1" applyBorder="1" applyAlignment="1" applyProtection="1">
      <alignment horizontal="left" vertical="center" wrapText="1"/>
    </xf>
    <xf numFmtId="0" fontId="27" fillId="2" borderId="34" xfId="0" applyFont="1" applyFill="1" applyBorder="1" applyAlignment="1" applyProtection="1">
      <alignment horizontal="left" vertical="center"/>
      <protection locked="0"/>
    </xf>
    <xf numFmtId="0" fontId="27" fillId="2" borderId="35" xfId="0" applyFont="1" applyFill="1" applyBorder="1" applyAlignment="1" applyProtection="1">
      <alignment horizontal="left" vertical="center"/>
      <protection locked="0"/>
    </xf>
    <xf numFmtId="0" fontId="25" fillId="0" borderId="129" xfId="0" applyFont="1" applyBorder="1" applyAlignment="1" applyProtection="1">
      <alignment horizontal="center" vertical="center"/>
    </xf>
    <xf numFmtId="0" fontId="25" fillId="0" borderId="130" xfId="0" applyFont="1" applyBorder="1" applyAlignment="1" applyProtection="1">
      <alignment horizontal="center" vertical="center"/>
    </xf>
    <xf numFmtId="0" fontId="25" fillId="0" borderId="131" xfId="0" applyFont="1" applyBorder="1" applyAlignment="1" applyProtection="1">
      <alignment horizontal="center" vertical="center"/>
    </xf>
    <xf numFmtId="0" fontId="27" fillId="2" borderId="128" xfId="0" applyFont="1" applyFill="1" applyBorder="1" applyAlignment="1" applyProtection="1">
      <alignment horizontal="left" vertical="center" indent="1"/>
      <protection locked="0"/>
    </xf>
    <xf numFmtId="0" fontId="20" fillId="0" borderId="62" xfId="0" applyFont="1" applyBorder="1" applyAlignment="1" applyProtection="1">
      <alignment horizontal="left" vertical="center"/>
    </xf>
    <xf numFmtId="0" fontId="20" fillId="0" borderId="57" xfId="0" applyFont="1" applyBorder="1" applyAlignment="1" applyProtection="1">
      <alignment horizontal="left" vertical="center"/>
    </xf>
    <xf numFmtId="0" fontId="15" fillId="9" borderId="59" xfId="0" applyFont="1" applyFill="1" applyBorder="1" applyAlignment="1" applyProtection="1">
      <alignment horizontal="left" vertical="top" wrapText="1" indent="1"/>
      <protection locked="0"/>
    </xf>
    <xf numFmtId="0" fontId="15" fillId="9" borderId="60" xfId="0" applyFont="1" applyFill="1" applyBorder="1" applyAlignment="1" applyProtection="1">
      <alignment horizontal="left" vertical="top" wrapText="1" indent="1"/>
      <protection locked="0"/>
    </xf>
    <xf numFmtId="0" fontId="15" fillId="9" borderId="61" xfId="0" applyFont="1" applyFill="1" applyBorder="1" applyAlignment="1" applyProtection="1">
      <alignment horizontal="left" vertical="top" wrapText="1" indent="1"/>
      <protection locked="0"/>
    </xf>
    <xf numFmtId="0" fontId="27" fillId="2" borderId="132" xfId="0" applyFont="1" applyFill="1" applyBorder="1" applyAlignment="1" applyProtection="1">
      <alignment horizontal="left" vertical="center" indent="1"/>
      <protection locked="0"/>
    </xf>
    <xf numFmtId="0" fontId="16" fillId="8" borderId="20" xfId="0" applyFont="1" applyFill="1" applyBorder="1" applyAlignment="1" applyProtection="1">
      <alignment horizontal="left" vertical="center" wrapText="1" indent="1"/>
    </xf>
    <xf numFmtId="0" fontId="16" fillId="8" borderId="21" xfId="0" applyFont="1" applyFill="1" applyBorder="1" applyAlignment="1" applyProtection="1">
      <alignment horizontal="left" vertical="center" wrapText="1" indent="1"/>
    </xf>
    <xf numFmtId="0" fontId="16" fillId="8" borderId="22" xfId="0" applyFont="1" applyFill="1" applyBorder="1" applyAlignment="1" applyProtection="1">
      <alignment horizontal="left" vertical="center" wrapText="1" indent="1"/>
    </xf>
    <xf numFmtId="0" fontId="15" fillId="9" borderId="47" xfId="0" applyFont="1" applyFill="1" applyBorder="1" applyAlignment="1" applyProtection="1">
      <alignment horizontal="left" vertical="top" wrapText="1" indent="1"/>
      <protection locked="0"/>
    </xf>
    <xf numFmtId="0" fontId="15" fillId="9" borderId="48" xfId="0" applyFont="1" applyFill="1" applyBorder="1" applyAlignment="1" applyProtection="1">
      <alignment horizontal="left" vertical="top" wrapText="1" indent="1"/>
      <protection locked="0"/>
    </xf>
    <xf numFmtId="0" fontId="15" fillId="9" borderId="49" xfId="0" applyFont="1" applyFill="1" applyBorder="1" applyAlignment="1" applyProtection="1">
      <alignment horizontal="left" vertical="top" wrapText="1" indent="1"/>
      <protection locked="0"/>
    </xf>
    <xf numFmtId="0" fontId="40" fillId="6" borderId="29" xfId="1" applyFont="1" applyFill="1" applyBorder="1" applyAlignment="1">
      <alignment horizontal="center"/>
    </xf>
    <xf numFmtId="0" fontId="40" fillId="6" borderId="30" xfId="1" applyFont="1" applyFill="1" applyBorder="1" applyAlignment="1">
      <alignment horizontal="center"/>
    </xf>
    <xf numFmtId="0" fontId="40" fillId="6" borderId="31" xfId="1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66" fillId="0" borderId="0" xfId="2" applyFont="1" applyAlignment="1" applyProtection="1">
      <alignment horizontal="left" vertical="center"/>
    </xf>
    <xf numFmtId="0" fontId="65" fillId="0" borderId="0" xfId="2" applyFont="1" applyAlignment="1" applyProtection="1">
      <alignment horizontal="center" vertical="center"/>
    </xf>
    <xf numFmtId="0" fontId="67" fillId="0" borderId="0" xfId="2" applyFont="1" applyAlignment="1" applyProtection="1">
      <alignment horizontal="left" vertical="center"/>
    </xf>
    <xf numFmtId="0" fontId="1" fillId="0" borderId="0" xfId="2" applyFont="1" applyAlignment="1" applyProtection="1">
      <alignment horizontal="center" vertical="center"/>
    </xf>
    <xf numFmtId="14" fontId="69" fillId="0" borderId="0" xfId="2" applyNumberFormat="1" applyFont="1" applyAlignment="1" applyProtection="1">
      <alignment horizontal="left" vertical="center"/>
    </xf>
    <xf numFmtId="0" fontId="41" fillId="0" borderId="0" xfId="2" applyFont="1" applyAlignment="1" applyProtection="1">
      <alignment horizontal="center" vertical="center"/>
    </xf>
    <xf numFmtId="0" fontId="25" fillId="0" borderId="33" xfId="2" applyFont="1" applyBorder="1" applyAlignment="1" applyProtection="1">
      <alignment horizontal="right" vertical="center"/>
    </xf>
    <xf numFmtId="0" fontId="21" fillId="9" borderId="33" xfId="2" applyFont="1" applyFill="1" applyBorder="1" applyAlignment="1" applyProtection="1">
      <alignment horizontal="left" vertical="center" indent="1"/>
      <protection locked="0"/>
    </xf>
    <xf numFmtId="0" fontId="25" fillId="0" borderId="33" xfId="2" applyFont="1" applyBorder="1" applyAlignment="1" applyProtection="1">
      <alignment horizontal="center" vertical="center"/>
    </xf>
    <xf numFmtId="0" fontId="22" fillId="9" borderId="70" xfId="2" applyFont="1" applyFill="1" applyBorder="1" applyAlignment="1" applyProtection="1">
      <alignment horizontal="left" vertical="center" indent="1"/>
      <protection locked="0"/>
    </xf>
    <xf numFmtId="0" fontId="22" fillId="9" borderId="34" xfId="2" applyFont="1" applyFill="1" applyBorder="1" applyAlignment="1" applyProtection="1">
      <alignment horizontal="left" vertical="center" indent="1"/>
      <protection locked="0"/>
    </xf>
    <xf numFmtId="0" fontId="22" fillId="9" borderId="81" xfId="2" applyFont="1" applyFill="1" applyBorder="1" applyAlignment="1" applyProtection="1">
      <alignment horizontal="left" vertical="center" indent="1"/>
      <protection locked="0"/>
    </xf>
    <xf numFmtId="0" fontId="25" fillId="0" borderId="70" xfId="2" applyFont="1" applyBorder="1" applyAlignment="1" applyProtection="1">
      <alignment horizontal="center" vertical="center"/>
    </xf>
    <xf numFmtId="0" fontId="25" fillId="0" borderId="34" xfId="2" applyFont="1" applyBorder="1" applyAlignment="1" applyProtection="1">
      <alignment horizontal="center" vertical="center"/>
    </xf>
    <xf numFmtId="0" fontId="25" fillId="0" borderId="81" xfId="2" applyFont="1" applyBorder="1" applyAlignment="1" applyProtection="1">
      <alignment horizontal="center" vertical="center"/>
    </xf>
    <xf numFmtId="0" fontId="21" fillId="0" borderId="70" xfId="2" applyFont="1" applyFill="1" applyBorder="1" applyAlignment="1" applyProtection="1">
      <alignment horizontal="left" vertical="center" indent="1"/>
    </xf>
    <xf numFmtId="0" fontId="21" fillId="0" borderId="34" xfId="2" applyFont="1" applyFill="1" applyBorder="1" applyAlignment="1" applyProtection="1">
      <alignment horizontal="left" vertical="center" indent="1"/>
    </xf>
    <xf numFmtId="0" fontId="21" fillId="0" borderId="81" xfId="2" applyFont="1" applyFill="1" applyBorder="1" applyAlignment="1" applyProtection="1">
      <alignment horizontal="left" vertical="center" indent="1"/>
    </xf>
    <xf numFmtId="0" fontId="75" fillId="0" borderId="110" xfId="2" applyFont="1" applyFill="1" applyBorder="1" applyAlignment="1" applyProtection="1">
      <alignment horizontal="left" vertical="top" indent="1"/>
    </xf>
    <xf numFmtId="0" fontId="30" fillId="0" borderId="70" xfId="2" applyFont="1" applyBorder="1" applyAlignment="1" applyProtection="1">
      <alignment horizontal="center" vertical="center"/>
    </xf>
    <xf numFmtId="0" fontId="30" fillId="0" borderId="34" xfId="2" applyFont="1" applyBorder="1" applyAlignment="1" applyProtection="1">
      <alignment horizontal="center" vertical="center"/>
    </xf>
    <xf numFmtId="0" fontId="30" fillId="0" borderId="81" xfId="2" applyFont="1" applyBorder="1" applyAlignment="1" applyProtection="1">
      <alignment horizontal="center" vertical="center"/>
    </xf>
    <xf numFmtId="0" fontId="2" fillId="9" borderId="70" xfId="2" applyFont="1" applyFill="1" applyBorder="1" applyAlignment="1" applyProtection="1">
      <alignment horizontal="left" vertical="center" indent="1"/>
      <protection locked="0"/>
    </xf>
    <xf numFmtId="0" fontId="2" fillId="9" borderId="34" xfId="2" applyFont="1" applyFill="1" applyBorder="1" applyAlignment="1" applyProtection="1">
      <alignment horizontal="left" vertical="center" indent="1"/>
      <protection locked="0"/>
    </xf>
    <xf numFmtId="0" fontId="2" fillId="9" borderId="81" xfId="2" applyFont="1" applyFill="1" applyBorder="1" applyAlignment="1" applyProtection="1">
      <alignment horizontal="left" vertical="center" indent="1"/>
      <protection locked="0"/>
    </xf>
    <xf numFmtId="0" fontId="41" fillId="0" borderId="110" xfId="2" applyFont="1" applyFill="1" applyBorder="1" applyAlignment="1" applyProtection="1">
      <alignment horizontal="left" vertical="center"/>
    </xf>
    <xf numFmtId="0" fontId="25" fillId="0" borderId="70" xfId="2" applyFont="1" applyBorder="1" applyAlignment="1" applyProtection="1">
      <alignment horizontal="right" vertical="center"/>
    </xf>
    <xf numFmtId="0" fontId="25" fillId="0" borderId="34" xfId="2" applyFont="1" applyBorder="1" applyAlignment="1" applyProtection="1">
      <alignment horizontal="right" vertical="center"/>
    </xf>
    <xf numFmtId="0" fontId="24" fillId="9" borderId="70" xfId="2" applyFont="1" applyFill="1" applyBorder="1" applyAlignment="1" applyProtection="1">
      <alignment horizontal="center" vertical="center"/>
      <protection locked="0"/>
    </xf>
    <xf numFmtId="0" fontId="24" fillId="9" borderId="34" xfId="2" applyFont="1" applyFill="1" applyBorder="1" applyAlignment="1" applyProtection="1">
      <alignment horizontal="center" vertical="center"/>
      <protection locked="0"/>
    </xf>
    <xf numFmtId="0" fontId="24" fillId="9" borderId="81" xfId="2" applyFont="1" applyFill="1" applyBorder="1" applyAlignment="1" applyProtection="1">
      <alignment horizontal="center" vertical="center"/>
      <protection locked="0"/>
    </xf>
    <xf numFmtId="0" fontId="25" fillId="0" borderId="81" xfId="2" applyFont="1" applyBorder="1" applyAlignment="1" applyProtection="1">
      <alignment horizontal="right" vertical="center"/>
    </xf>
    <xf numFmtId="0" fontId="22" fillId="9" borderId="33" xfId="2" applyFont="1" applyFill="1" applyBorder="1" applyAlignment="1" applyProtection="1">
      <alignment horizontal="left" vertical="center" indent="1"/>
      <protection locked="0"/>
    </xf>
    <xf numFmtId="0" fontId="21" fillId="9" borderId="70" xfId="2" applyFont="1" applyFill="1" applyBorder="1" applyAlignment="1" applyProtection="1">
      <alignment horizontal="left" vertical="center" indent="1"/>
      <protection locked="0"/>
    </xf>
    <xf numFmtId="0" fontId="21" fillId="9" borderId="34" xfId="2" applyFont="1" applyFill="1" applyBorder="1" applyAlignment="1" applyProtection="1">
      <alignment horizontal="left" vertical="center" indent="1"/>
      <protection locked="0"/>
    </xf>
    <xf numFmtId="0" fontId="21" fillId="9" borderId="81" xfId="2" applyFont="1" applyFill="1" applyBorder="1" applyAlignment="1" applyProtection="1">
      <alignment horizontal="left" vertical="center" indent="1"/>
      <protection locked="0"/>
    </xf>
    <xf numFmtId="0" fontId="41" fillId="0" borderId="0" xfId="2" applyFont="1" applyFill="1" applyBorder="1" applyAlignment="1" applyProtection="1">
      <alignment horizontal="left" vertical="center"/>
    </xf>
    <xf numFmtId="0" fontId="40" fillId="0" borderId="0" xfId="2" applyFont="1" applyAlignment="1" applyProtection="1">
      <alignment horizontal="left" vertical="center"/>
    </xf>
    <xf numFmtId="0" fontId="84" fillId="0" borderId="0" xfId="2" applyFont="1" applyAlignment="1" applyProtection="1">
      <alignment horizontal="center" vertical="center"/>
    </xf>
    <xf numFmtId="0" fontId="75" fillId="0" borderId="0" xfId="2" applyFont="1" applyAlignment="1" applyProtection="1">
      <alignment horizontal="center" vertical="top"/>
    </xf>
    <xf numFmtId="0" fontId="1" fillId="9" borderId="114" xfId="2" applyFont="1" applyFill="1" applyBorder="1" applyAlignment="1" applyProtection="1">
      <alignment horizontal="left" vertical="top" wrapText="1"/>
      <protection locked="0"/>
    </xf>
    <xf numFmtId="0" fontId="1" fillId="9" borderId="115" xfId="2" applyFont="1" applyFill="1" applyBorder="1" applyAlignment="1" applyProtection="1">
      <alignment horizontal="left" vertical="top" wrapText="1"/>
      <protection locked="0"/>
    </xf>
    <xf numFmtId="0" fontId="1" fillId="9" borderId="116" xfId="2" applyFont="1" applyFill="1" applyBorder="1" applyAlignment="1" applyProtection="1">
      <alignment horizontal="left" vertical="top" wrapText="1"/>
      <protection locked="0"/>
    </xf>
    <xf numFmtId="0" fontId="1" fillId="9" borderId="117" xfId="2" applyFont="1" applyFill="1" applyBorder="1" applyAlignment="1" applyProtection="1">
      <alignment horizontal="left" vertical="top" wrapText="1"/>
      <protection locked="0"/>
    </xf>
    <xf numFmtId="0" fontId="1" fillId="9" borderId="118" xfId="2" applyFont="1" applyFill="1" applyBorder="1" applyAlignment="1" applyProtection="1">
      <alignment horizontal="left" vertical="top" wrapText="1"/>
      <protection locked="0"/>
    </xf>
    <xf numFmtId="0" fontId="1" fillId="9" borderId="119" xfId="2" applyFont="1" applyFill="1" applyBorder="1" applyAlignment="1" applyProtection="1">
      <alignment horizontal="left" vertical="top" wrapText="1"/>
      <protection locked="0"/>
    </xf>
    <xf numFmtId="0" fontId="41" fillId="0" borderId="0" xfId="2" applyFont="1" applyAlignment="1" applyProtection="1">
      <alignment horizontal="left" vertical="top"/>
    </xf>
    <xf numFmtId="0" fontId="41" fillId="0" borderId="39" xfId="2" applyFont="1" applyBorder="1" applyAlignment="1" applyProtection="1">
      <alignment horizontal="left" vertical="top"/>
    </xf>
    <xf numFmtId="165" fontId="41" fillId="9" borderId="70" xfId="2" applyNumberFormat="1" applyFont="1" applyFill="1" applyBorder="1" applyAlignment="1" applyProtection="1">
      <alignment horizontal="center" vertical="top"/>
      <protection locked="0"/>
    </xf>
    <xf numFmtId="165" fontId="41" fillId="9" borderId="34" xfId="2" applyNumberFormat="1" applyFont="1" applyFill="1" applyBorder="1" applyAlignment="1" applyProtection="1">
      <alignment horizontal="center" vertical="top"/>
      <protection locked="0"/>
    </xf>
    <xf numFmtId="165" fontId="41" fillId="9" borderId="81" xfId="2" applyNumberFormat="1" applyFont="1" applyFill="1" applyBorder="1" applyAlignment="1" applyProtection="1">
      <alignment horizontal="center" vertical="top"/>
      <protection locked="0"/>
    </xf>
    <xf numFmtId="165" fontId="78" fillId="0" borderId="82" xfId="2" applyNumberFormat="1" applyFont="1" applyBorder="1" applyAlignment="1" applyProtection="1">
      <alignment horizontal="center" vertical="center"/>
    </xf>
    <xf numFmtId="165" fontId="78" fillId="0" borderId="0" xfId="2" applyNumberFormat="1" applyFont="1" applyAlignment="1" applyProtection="1">
      <alignment horizontal="center" vertical="center"/>
    </xf>
    <xf numFmtId="0" fontId="80" fillId="0" borderId="0" xfId="2" applyFont="1" applyAlignment="1" applyProtection="1">
      <alignment horizontal="center" vertical="top"/>
    </xf>
    <xf numFmtId="3" fontId="81" fillId="9" borderId="70" xfId="2" applyNumberFormat="1" applyFont="1" applyFill="1" applyBorder="1" applyAlignment="1" applyProtection="1">
      <alignment horizontal="right" vertical="center" indent="1"/>
      <protection locked="0"/>
    </xf>
    <xf numFmtId="3" fontId="81" fillId="9" borderId="34" xfId="2" applyNumberFormat="1" applyFont="1" applyFill="1" applyBorder="1" applyAlignment="1" applyProtection="1">
      <alignment horizontal="right" vertical="center" indent="1"/>
      <protection locked="0"/>
    </xf>
    <xf numFmtId="3" fontId="81" fillId="9" borderId="81" xfId="2" applyNumberFormat="1" applyFont="1" applyFill="1" applyBorder="1" applyAlignment="1" applyProtection="1">
      <alignment horizontal="right" vertical="center" indent="1"/>
      <protection locked="0"/>
    </xf>
    <xf numFmtId="0" fontId="25" fillId="0" borderId="82" xfId="2" applyFont="1" applyFill="1" applyBorder="1" applyAlignment="1" applyProtection="1">
      <alignment horizontal="left" vertical="center"/>
      <protection locked="0"/>
    </xf>
    <xf numFmtId="0" fontId="25" fillId="0" borderId="0" xfId="2" applyFont="1" applyFill="1" applyBorder="1" applyAlignment="1" applyProtection="1">
      <alignment horizontal="left" vertical="center"/>
      <protection locked="0"/>
    </xf>
    <xf numFmtId="0" fontId="74" fillId="0" borderId="0" xfId="2" applyFont="1" applyBorder="1" applyAlignment="1" applyProtection="1">
      <alignment horizontal="left" vertical="center"/>
    </xf>
    <xf numFmtId="0" fontId="86" fillId="0" borderId="0" xfId="2" applyFont="1" applyBorder="1" applyAlignment="1" applyProtection="1">
      <alignment horizontal="center" vertical="center"/>
    </xf>
    <xf numFmtId="0" fontId="68" fillId="0" borderId="0" xfId="2" applyFont="1" applyBorder="1" applyAlignment="1" applyProtection="1">
      <alignment horizontal="center" vertical="center"/>
    </xf>
    <xf numFmtId="0" fontId="85" fillId="0" borderId="0" xfId="2" applyFont="1" applyBorder="1" applyAlignment="1" applyProtection="1">
      <alignment horizontal="center" vertical="top"/>
    </xf>
    <xf numFmtId="164" fontId="81" fillId="9" borderId="70" xfId="2" applyNumberFormat="1" applyFont="1" applyFill="1" applyBorder="1" applyAlignment="1" applyProtection="1">
      <alignment vertical="center"/>
      <protection locked="0"/>
    </xf>
    <xf numFmtId="164" fontId="81" fillId="9" borderId="34" xfId="2" applyNumberFormat="1" applyFont="1" applyFill="1" applyBorder="1" applyAlignment="1" applyProtection="1">
      <alignment vertical="center"/>
      <protection locked="0"/>
    </xf>
    <xf numFmtId="164" fontId="81" fillId="9" borderId="81" xfId="2" applyNumberFormat="1" applyFont="1" applyFill="1" applyBorder="1" applyAlignment="1" applyProtection="1">
      <alignment vertical="center"/>
      <protection locked="0"/>
    </xf>
    <xf numFmtId="0" fontId="25" fillId="0" borderId="82" xfId="2" applyFont="1" applyFill="1" applyBorder="1" applyAlignment="1" applyProtection="1">
      <alignment horizontal="left" vertical="center"/>
    </xf>
    <xf numFmtId="0" fontId="25" fillId="0" borderId="0" xfId="2" applyFont="1" applyFill="1" applyBorder="1" applyAlignment="1" applyProtection="1">
      <alignment horizontal="left" vertical="center"/>
    </xf>
    <xf numFmtId="0" fontId="55" fillId="9" borderId="70" xfId="2" applyFont="1" applyFill="1" applyBorder="1" applyAlignment="1" applyProtection="1">
      <alignment horizontal="center" vertical="center"/>
    </xf>
    <xf numFmtId="0" fontId="55" fillId="9" borderId="34" xfId="2" applyFont="1" applyFill="1" applyBorder="1" applyAlignment="1" applyProtection="1">
      <alignment horizontal="center" vertical="center"/>
    </xf>
    <xf numFmtId="0" fontId="55" fillId="9" borderId="81" xfId="2" applyFont="1" applyFill="1" applyBorder="1" applyAlignment="1" applyProtection="1">
      <alignment horizontal="center" vertical="center"/>
    </xf>
    <xf numFmtId="0" fontId="1" fillId="0" borderId="120" xfId="2" applyBorder="1" applyAlignment="1" applyProtection="1">
      <alignment horizontal="center" vertical="center"/>
    </xf>
    <xf numFmtId="0" fontId="1" fillId="0" borderId="109" xfId="2" applyBorder="1" applyAlignment="1" applyProtection="1">
      <alignment horizontal="center" vertical="center"/>
    </xf>
    <xf numFmtId="0" fontId="1" fillId="0" borderId="121" xfId="2" applyBorder="1" applyAlignment="1" applyProtection="1">
      <alignment horizontal="center" vertical="center"/>
    </xf>
    <xf numFmtId="0" fontId="1" fillId="0" borderId="122" xfId="2" applyBorder="1" applyAlignment="1" applyProtection="1">
      <alignment horizontal="center" vertical="center"/>
    </xf>
    <xf numFmtId="0" fontId="1" fillId="0" borderId="0" xfId="2" applyBorder="1" applyAlignment="1" applyProtection="1">
      <alignment horizontal="center" vertical="center"/>
    </xf>
    <xf numFmtId="0" fontId="1" fillId="0" borderId="123" xfId="2" applyBorder="1" applyAlignment="1" applyProtection="1">
      <alignment horizontal="center" vertical="center"/>
    </xf>
    <xf numFmtId="0" fontId="1" fillId="0" borderId="124" xfId="2" applyBorder="1" applyAlignment="1" applyProtection="1">
      <alignment horizontal="center" vertical="center"/>
    </xf>
    <xf numFmtId="0" fontId="1" fillId="0" borderId="125" xfId="2" applyBorder="1" applyAlignment="1" applyProtection="1">
      <alignment horizontal="center" vertical="center"/>
    </xf>
    <xf numFmtId="0" fontId="1" fillId="0" borderId="126" xfId="2" applyBorder="1" applyAlignment="1" applyProtection="1">
      <alignment horizontal="center" vertical="center"/>
    </xf>
    <xf numFmtId="0" fontId="82" fillId="0" borderId="0" xfId="2" applyFont="1" applyAlignment="1" applyProtection="1">
      <alignment horizontal="right" vertical="center"/>
    </xf>
    <xf numFmtId="0" fontId="82" fillId="0" borderId="0" xfId="2" applyFont="1" applyAlignment="1" applyProtection="1">
      <alignment horizontal="left" vertical="center"/>
    </xf>
    <xf numFmtId="3" fontId="83" fillId="9" borderId="70" xfId="2" applyNumberFormat="1" applyFont="1" applyFill="1" applyBorder="1" applyAlignment="1" applyProtection="1">
      <alignment vertical="center"/>
      <protection locked="0"/>
    </xf>
    <xf numFmtId="3" fontId="83" fillId="9" borderId="81" xfId="2" applyNumberFormat="1" applyFont="1" applyFill="1" applyBorder="1" applyAlignment="1" applyProtection="1">
      <alignment vertical="center"/>
      <protection locked="0"/>
    </xf>
    <xf numFmtId="0" fontId="40" fillId="6" borderId="29" xfId="3" applyFont="1" applyFill="1" applyBorder="1" applyAlignment="1">
      <alignment horizontal="center"/>
    </xf>
    <xf numFmtId="0" fontId="40" fillId="6" borderId="30" xfId="3" applyFont="1" applyFill="1" applyBorder="1" applyAlignment="1">
      <alignment horizontal="center"/>
    </xf>
    <xf numFmtId="0" fontId="40" fillId="6" borderId="31" xfId="3" applyFont="1" applyFill="1" applyBorder="1" applyAlignment="1">
      <alignment horizontal="center"/>
    </xf>
    <xf numFmtId="0" fontId="63" fillId="0" borderId="86" xfId="0" applyFont="1" applyBorder="1" applyAlignment="1" applyProtection="1">
      <alignment horizontal="center" vertical="top" wrapText="1"/>
    </xf>
  </cellXfs>
  <cellStyles count="4">
    <cellStyle name="Normál" xfId="0" builtinId="0"/>
    <cellStyle name="Normál 2" xfId="1"/>
    <cellStyle name="Normál 2 2" xfId="3"/>
    <cellStyle name="Normál 3" xfId="2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44450</xdr:rowOff>
    </xdr:from>
    <xdr:to>
      <xdr:col>10</xdr:col>
      <xdr:colOff>44450</xdr:colOff>
      <xdr:row>2</xdr:row>
      <xdr:rowOff>238324</xdr:rowOff>
    </xdr:to>
    <xdr:pic>
      <xdr:nvPicPr>
        <xdr:cNvPr id="3" name="Kép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44450"/>
          <a:ext cx="2254250" cy="58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38100</xdr:rowOff>
    </xdr:from>
    <xdr:to>
      <xdr:col>9</xdr:col>
      <xdr:colOff>0</xdr:colOff>
      <xdr:row>2</xdr:row>
      <xdr:rowOff>261957</xdr:rowOff>
    </xdr:to>
    <xdr:pic>
      <xdr:nvPicPr>
        <xdr:cNvPr id="2" name="Kép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2190749" cy="604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AJ106"/>
  <sheetViews>
    <sheetView showGridLines="0" view="pageBreakPreview" topLeftCell="A35" zoomScale="140" zoomScaleNormal="100" zoomScaleSheetLayoutView="140" workbookViewId="0">
      <selection activeCell="A38" sqref="A38:AE38"/>
    </sheetView>
  </sheetViews>
  <sheetFormatPr defaultRowHeight="11.25" x14ac:dyDescent="0.2"/>
  <cols>
    <col min="1" max="8" width="3.28515625" style="14" customWidth="1"/>
    <col min="9" max="13" width="3.140625" style="14" customWidth="1"/>
    <col min="14" max="14" width="3.85546875" style="14" customWidth="1"/>
    <col min="15" max="24" width="3.140625" style="14" customWidth="1"/>
    <col min="25" max="25" width="3.5703125" style="14" customWidth="1"/>
    <col min="26" max="30" width="3.140625" style="14" customWidth="1"/>
    <col min="31" max="31" width="4" style="14" customWidth="1"/>
    <col min="32" max="32" width="8.5703125" style="14" hidden="1" customWidth="1"/>
    <col min="33" max="35" width="9.140625" style="14" hidden="1" customWidth="1"/>
    <col min="36" max="36" width="9.140625" style="14" customWidth="1"/>
    <col min="37" max="38" width="3.28515625" style="14" customWidth="1"/>
    <col min="39" max="41" width="9.140625" style="14" customWidth="1"/>
    <col min="42" max="16384" width="9.140625" style="14"/>
  </cols>
  <sheetData>
    <row r="1" spans="1:31" ht="12" customHeight="1" x14ac:dyDescent="0.2">
      <c r="M1" s="400" t="s">
        <v>208</v>
      </c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</row>
    <row r="2" spans="1:31" ht="18.75" customHeight="1" x14ac:dyDescent="0.25">
      <c r="A2" s="12"/>
      <c r="B2" s="13"/>
      <c r="C2" s="76"/>
      <c r="E2" s="91"/>
      <c r="F2" s="91"/>
      <c r="G2" s="91"/>
      <c r="H2" s="91"/>
      <c r="I2" s="91"/>
      <c r="J2" s="91"/>
      <c r="K2" s="91"/>
      <c r="L2" s="91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</row>
    <row r="3" spans="1:31" ht="21" customHeight="1" x14ac:dyDescent="0.25">
      <c r="A3" s="12"/>
      <c r="B3" s="13"/>
      <c r="C3" s="76"/>
      <c r="D3" s="89"/>
      <c r="E3" s="89"/>
      <c r="F3" s="89"/>
      <c r="G3" s="89"/>
      <c r="H3" s="89"/>
      <c r="I3" s="89"/>
      <c r="J3" s="89"/>
      <c r="K3" s="89"/>
      <c r="L3" s="89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</row>
    <row r="4" spans="1:31" ht="16.5" customHeight="1" x14ac:dyDescent="0.25">
      <c r="A4" s="12"/>
      <c r="B4" s="13"/>
      <c r="C4" s="402" t="s">
        <v>150</v>
      </c>
      <c r="D4" s="402"/>
      <c r="E4" s="402"/>
      <c r="F4" s="402"/>
      <c r="G4" s="402"/>
      <c r="H4" s="402"/>
      <c r="I4" s="401">
        <v>42339</v>
      </c>
      <c r="J4" s="401"/>
      <c r="K4" s="401"/>
      <c r="L4" s="401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</row>
    <row r="5" spans="1:31" ht="3" customHeight="1" x14ac:dyDescent="0.25">
      <c r="A5" s="12"/>
      <c r="B5" s="13"/>
      <c r="C5" s="201"/>
      <c r="D5" s="201"/>
      <c r="E5" s="201"/>
      <c r="F5" s="201"/>
      <c r="G5" s="201"/>
      <c r="H5" s="201"/>
      <c r="I5" s="194"/>
      <c r="J5" s="194"/>
      <c r="K5" s="194"/>
      <c r="L5" s="194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</row>
    <row r="6" spans="1:31" ht="12.75" x14ac:dyDescent="0.2">
      <c r="B6" s="15"/>
      <c r="C6" s="203" t="s">
        <v>51</v>
      </c>
      <c r="D6" s="203"/>
      <c r="E6" s="203"/>
      <c r="F6" s="203"/>
      <c r="G6" s="203"/>
      <c r="H6" s="203"/>
      <c r="I6" s="203"/>
      <c r="J6" s="203"/>
      <c r="K6" s="203"/>
      <c r="L6" s="16"/>
      <c r="M6" s="16"/>
      <c r="N6" s="16"/>
      <c r="O6" s="17"/>
      <c r="P6" s="17"/>
      <c r="T6" s="375" t="s">
        <v>1</v>
      </c>
      <c r="U6" s="375"/>
      <c r="V6" s="375"/>
      <c r="W6" s="375"/>
      <c r="X6" s="399"/>
      <c r="Y6" s="399"/>
      <c r="Z6" s="399"/>
      <c r="AA6" s="399"/>
      <c r="AB6" s="399"/>
      <c r="AC6" s="399"/>
      <c r="AD6" s="399"/>
      <c r="AE6" s="399"/>
    </row>
    <row r="7" spans="1:31" ht="3" customHeight="1" x14ac:dyDescent="0.2">
      <c r="B7" s="15"/>
      <c r="C7" s="74"/>
      <c r="D7" s="74"/>
      <c r="E7" s="74"/>
      <c r="F7" s="74"/>
      <c r="G7" s="74"/>
      <c r="H7" s="74"/>
      <c r="I7" s="74"/>
      <c r="J7" s="74"/>
      <c r="K7" s="74"/>
      <c r="L7" s="16"/>
      <c r="M7" s="16"/>
      <c r="N7" s="16"/>
      <c r="O7" s="17"/>
      <c r="P7" s="17"/>
      <c r="Q7" s="19"/>
      <c r="R7" s="19"/>
      <c r="S7" s="19"/>
      <c r="T7" s="19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1:31" ht="12.75" x14ac:dyDescent="0.2">
      <c r="A8" s="390" t="s">
        <v>50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T8" s="375"/>
      <c r="U8" s="375"/>
      <c r="V8" s="375"/>
      <c r="W8" s="375"/>
      <c r="X8" s="219"/>
      <c r="Y8" s="219"/>
      <c r="Z8" s="219"/>
      <c r="AA8" s="219"/>
      <c r="AB8" s="219"/>
      <c r="AC8" s="219"/>
      <c r="AD8" s="219"/>
      <c r="AE8" s="219"/>
    </row>
    <row r="9" spans="1:31" ht="6" customHeight="1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19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</row>
    <row r="10" spans="1:31" ht="13.5" customHeight="1" x14ac:dyDescent="0.2">
      <c r="A10" s="216" t="s">
        <v>7</v>
      </c>
      <c r="B10" s="216"/>
      <c r="C10" s="216"/>
      <c r="D10" s="216"/>
      <c r="E10" s="216"/>
      <c r="F10" s="216"/>
      <c r="G10" s="216"/>
      <c r="H10" s="216"/>
      <c r="I10" s="216"/>
      <c r="J10" s="217"/>
      <c r="K10" s="42"/>
      <c r="L10" s="222" t="s">
        <v>8</v>
      </c>
      <c r="M10" s="222"/>
      <c r="N10" s="222"/>
      <c r="O10" s="222"/>
      <c r="P10" s="42"/>
      <c r="Q10" s="222" t="s">
        <v>9</v>
      </c>
      <c r="R10" s="223"/>
      <c r="S10" s="223"/>
      <c r="T10" s="223"/>
      <c r="U10" s="223"/>
      <c r="V10" s="223"/>
      <c r="W10" s="223"/>
      <c r="X10" s="218" t="str">
        <f>IF(AND(K10&lt;&gt;"",P10&lt;&gt;""),"Csak az egyiket töltse ki!","")</f>
        <v/>
      </c>
      <c r="Y10" s="218"/>
      <c r="Z10" s="218"/>
      <c r="AA10" s="218"/>
      <c r="AB10" s="218"/>
      <c r="AC10" s="218"/>
      <c r="AD10" s="218"/>
      <c r="AE10" s="218"/>
    </row>
    <row r="11" spans="1:31" ht="4.5" customHeight="1" x14ac:dyDescent="0.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1"/>
      <c r="M11" s="21"/>
      <c r="N11" s="21"/>
      <c r="P11" s="23"/>
      <c r="Q11" s="21"/>
      <c r="R11" s="21"/>
      <c r="S11" s="21"/>
      <c r="T11" s="21"/>
      <c r="U11" s="21"/>
      <c r="V11" s="21"/>
      <c r="W11" s="21"/>
      <c r="X11" s="22"/>
    </row>
    <row r="12" spans="1:31" ht="13.5" customHeight="1" x14ac:dyDescent="0.2">
      <c r="A12" s="216" t="s">
        <v>197</v>
      </c>
      <c r="B12" s="216"/>
      <c r="C12" s="216"/>
      <c r="D12" s="216"/>
      <c r="E12" s="216"/>
      <c r="F12" s="216"/>
      <c r="G12" s="216"/>
      <c r="H12" s="216"/>
      <c r="I12" s="216"/>
      <c r="J12" s="217"/>
      <c r="K12" s="42"/>
      <c r="L12" s="222" t="s">
        <v>10</v>
      </c>
      <c r="M12" s="222"/>
      <c r="N12" s="222"/>
      <c r="O12" s="222"/>
      <c r="P12" s="42"/>
      <c r="Q12" s="222" t="s">
        <v>11</v>
      </c>
      <c r="R12" s="223"/>
      <c r="S12" s="223"/>
      <c r="T12" s="223"/>
      <c r="U12" s="223"/>
      <c r="V12" s="223"/>
      <c r="W12" s="223"/>
      <c r="X12" s="218" t="str">
        <f>IF(AND(K12&lt;&gt;"",P12&lt;&gt;""),"Csak az egyiket töltse ki!","")</f>
        <v/>
      </c>
      <c r="Y12" s="218"/>
      <c r="Z12" s="218"/>
      <c r="AA12" s="218"/>
      <c r="AB12" s="218"/>
      <c r="AC12" s="218"/>
      <c r="AD12" s="218"/>
      <c r="AE12" s="218"/>
    </row>
    <row r="13" spans="1:31" ht="6" customHeight="1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5"/>
      <c r="L13" s="21"/>
      <c r="M13" s="21"/>
      <c r="N13" s="21"/>
      <c r="O13" s="23"/>
      <c r="P13" s="21"/>
      <c r="Q13" s="21"/>
      <c r="R13" s="21"/>
      <c r="S13" s="21"/>
      <c r="T13" s="21"/>
      <c r="U13" s="21"/>
      <c r="V13" s="21"/>
      <c r="W13" s="21"/>
      <c r="X13" s="18"/>
    </row>
    <row r="14" spans="1:31" ht="12.75" customHeight="1" x14ac:dyDescent="0.2">
      <c r="A14" s="207" t="s">
        <v>198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</row>
    <row r="15" spans="1:31" ht="6" customHeight="1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5"/>
      <c r="L15" s="21"/>
      <c r="M15" s="21"/>
      <c r="N15" s="21"/>
      <c r="O15" s="23"/>
      <c r="P15" s="21"/>
      <c r="Q15" s="21"/>
      <c r="R15" s="21"/>
      <c r="S15" s="21"/>
      <c r="T15" s="21"/>
      <c r="U15" s="21"/>
      <c r="V15" s="21"/>
      <c r="W15" s="21"/>
      <c r="X15" s="18"/>
    </row>
    <row r="16" spans="1:31" s="27" customFormat="1" ht="17.25" customHeight="1" x14ac:dyDescent="0.2">
      <c r="A16" s="204" t="s">
        <v>228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6"/>
    </row>
    <row r="17" spans="1:31" s="27" customFormat="1" ht="20.100000000000001" customHeight="1" x14ac:dyDescent="0.2">
      <c r="A17" s="226" t="s">
        <v>16</v>
      </c>
      <c r="B17" s="227"/>
      <c r="C17" s="227"/>
      <c r="D17" s="227"/>
      <c r="E17" s="227"/>
      <c r="F17" s="227"/>
      <c r="G17" s="227"/>
      <c r="H17" s="227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7"/>
    </row>
    <row r="18" spans="1:31" s="27" customFormat="1" ht="20.100000000000001" customHeight="1" x14ac:dyDescent="0.2">
      <c r="A18" s="388" t="s">
        <v>24</v>
      </c>
      <c r="B18" s="389"/>
      <c r="C18" s="389"/>
      <c r="D18" s="389"/>
      <c r="E18" s="389"/>
      <c r="F18" s="389"/>
      <c r="G18" s="389"/>
      <c r="H18" s="389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9"/>
    </row>
    <row r="19" spans="1:31" s="27" customFormat="1" ht="20.100000000000001" customHeight="1" x14ac:dyDescent="0.2">
      <c r="A19" s="213" t="s">
        <v>14</v>
      </c>
      <c r="B19" s="214"/>
      <c r="C19" s="214"/>
      <c r="D19" s="214"/>
      <c r="E19" s="214"/>
      <c r="F19" s="214"/>
      <c r="G19" s="215" t="s">
        <v>15</v>
      </c>
      <c r="H19" s="215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08" t="s">
        <v>17</v>
      </c>
      <c r="U19" s="209"/>
      <c r="V19" s="210"/>
      <c r="W19" s="211"/>
      <c r="X19" s="211"/>
      <c r="Y19" s="211"/>
      <c r="Z19" s="211"/>
      <c r="AA19" s="211"/>
      <c r="AB19" s="211"/>
      <c r="AC19" s="211"/>
      <c r="AD19" s="211"/>
      <c r="AE19" s="212"/>
    </row>
    <row r="20" spans="1:31" s="28" customFormat="1" ht="6" customHeight="1" x14ac:dyDescent="0.2">
      <c r="A20" s="387"/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</row>
    <row r="21" spans="1:31" s="27" customFormat="1" ht="17.25" customHeight="1" x14ac:dyDescent="0.2">
      <c r="A21" s="204" t="s">
        <v>209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6"/>
    </row>
    <row r="22" spans="1:31" ht="18" customHeight="1" x14ac:dyDescent="0.2">
      <c r="A22" s="385" t="s">
        <v>20</v>
      </c>
      <c r="B22" s="386"/>
      <c r="C22" s="386"/>
      <c r="D22" s="386"/>
      <c r="E22" s="386"/>
      <c r="F22" s="386"/>
      <c r="G22" s="386"/>
      <c r="H22" s="386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5"/>
    </row>
    <row r="23" spans="1:31" ht="18" customHeight="1" x14ac:dyDescent="0.2">
      <c r="A23" s="380" t="s">
        <v>21</v>
      </c>
      <c r="B23" s="381"/>
      <c r="C23" s="381"/>
      <c r="D23" s="381"/>
      <c r="E23" s="381"/>
      <c r="F23" s="381"/>
      <c r="G23" s="381"/>
      <c r="H23" s="381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5"/>
    </row>
    <row r="24" spans="1:31" ht="18" customHeight="1" x14ac:dyDescent="0.2">
      <c r="A24" s="380" t="s">
        <v>22</v>
      </c>
      <c r="B24" s="381"/>
      <c r="C24" s="381"/>
      <c r="D24" s="381"/>
      <c r="E24" s="381"/>
      <c r="F24" s="381"/>
      <c r="G24" s="381"/>
      <c r="H24" s="381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5"/>
    </row>
    <row r="25" spans="1:31" ht="18" customHeight="1" x14ac:dyDescent="0.2">
      <c r="A25" s="417" t="s">
        <v>23</v>
      </c>
      <c r="B25" s="418"/>
      <c r="C25" s="418"/>
      <c r="D25" s="418"/>
      <c r="E25" s="418"/>
      <c r="F25" s="418"/>
      <c r="G25" s="418"/>
      <c r="H25" s="418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5"/>
    </row>
    <row r="26" spans="1:31" ht="18" customHeight="1" x14ac:dyDescent="0.2">
      <c r="A26" s="388" t="s">
        <v>19</v>
      </c>
      <c r="B26" s="389"/>
      <c r="C26" s="389"/>
      <c r="D26" s="389"/>
      <c r="E26" s="389"/>
      <c r="F26" s="389"/>
      <c r="G26" s="389"/>
      <c r="H26" s="389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5"/>
    </row>
    <row r="27" spans="1:31" ht="16.5" customHeight="1" x14ac:dyDescent="0.2">
      <c r="A27" s="391" t="s">
        <v>38</v>
      </c>
      <c r="B27" s="392"/>
      <c r="C27" s="392"/>
      <c r="D27" s="392"/>
      <c r="E27" s="392"/>
      <c r="F27" s="392"/>
      <c r="G27" s="392"/>
      <c r="H27" s="393"/>
      <c r="I27" s="85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1:31" ht="18.75" customHeight="1" x14ac:dyDescent="0.2">
      <c r="A28" s="382" t="s">
        <v>146</v>
      </c>
      <c r="B28" s="383"/>
      <c r="C28" s="383"/>
      <c r="D28" s="383"/>
      <c r="E28" s="383"/>
      <c r="F28" s="383"/>
      <c r="G28" s="383"/>
      <c r="H28" s="384"/>
      <c r="I28" s="90" t="str">
        <f>IF(J27="","",IF(J27="PTE Általános Orvostudományi Kar",1,IF(J27="PTE Klinikai Központ",2,"")))</f>
        <v/>
      </c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1"/>
    </row>
    <row r="29" spans="1:31" s="27" customFormat="1" ht="20.100000000000001" customHeight="1" x14ac:dyDescent="0.2">
      <c r="A29" s="409" t="s">
        <v>18</v>
      </c>
      <c r="B29" s="410"/>
      <c r="C29" s="410"/>
      <c r="D29" s="410"/>
      <c r="E29" s="410"/>
      <c r="F29" s="410"/>
      <c r="G29" s="408" t="s">
        <v>15</v>
      </c>
      <c r="H29" s="408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3" t="s">
        <v>17</v>
      </c>
      <c r="U29" s="414"/>
      <c r="V29" s="415"/>
      <c r="W29" s="416" t="str">
        <f>IF(I29="","",VLOOKUP(I29,'Legördülő listák elemei'!K2:L4,2))</f>
        <v/>
      </c>
      <c r="X29" s="416"/>
      <c r="Y29" s="416"/>
      <c r="Z29" s="416"/>
      <c r="AA29" s="416"/>
      <c r="AB29" s="416"/>
      <c r="AC29" s="416"/>
      <c r="AD29" s="416"/>
      <c r="AE29" s="422"/>
    </row>
    <row r="30" spans="1:31" ht="18.75" customHeight="1" x14ac:dyDescent="0.2">
      <c r="A30" s="263" t="s">
        <v>131</v>
      </c>
      <c r="B30" s="264"/>
      <c r="C30" s="264"/>
      <c r="D30" s="264"/>
      <c r="E30" s="264"/>
      <c r="F30" s="264"/>
      <c r="G30" s="264"/>
      <c r="H30" s="264"/>
      <c r="I30" s="265" t="s">
        <v>132</v>
      </c>
      <c r="J30" s="266"/>
      <c r="K30" s="267"/>
      <c r="L30" s="267"/>
      <c r="M30" s="267"/>
      <c r="N30" s="267"/>
      <c r="O30" s="267"/>
      <c r="P30" s="267"/>
      <c r="Q30" s="267"/>
      <c r="R30" s="267"/>
      <c r="S30" s="267"/>
      <c r="T30" s="265" t="s">
        <v>133</v>
      </c>
      <c r="U30" s="268"/>
      <c r="V30" s="266"/>
      <c r="W30" s="269"/>
      <c r="X30" s="269"/>
      <c r="Y30" s="269"/>
      <c r="Z30" s="269"/>
      <c r="AA30" s="269"/>
      <c r="AB30" s="269"/>
      <c r="AC30" s="269"/>
      <c r="AD30" s="269"/>
      <c r="AE30" s="270"/>
    </row>
    <row r="31" spans="1:31" s="28" customFormat="1" ht="6" customHeight="1" x14ac:dyDescent="0.2">
      <c r="A31" s="387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</row>
    <row r="32" spans="1:31" ht="17.25" customHeight="1" x14ac:dyDescent="0.2">
      <c r="A32" s="423" t="s">
        <v>12</v>
      </c>
      <c r="B32" s="424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5"/>
    </row>
    <row r="33" spans="1:34" s="27" customFormat="1" ht="20.25" customHeight="1" x14ac:dyDescent="0.2">
      <c r="A33" s="396" t="s">
        <v>140</v>
      </c>
      <c r="B33" s="397"/>
      <c r="C33" s="397"/>
      <c r="D33" s="397"/>
      <c r="E33" s="397"/>
      <c r="F33" s="398"/>
      <c r="G33" s="336" t="s">
        <v>139</v>
      </c>
      <c r="H33" s="336"/>
      <c r="I33" s="336"/>
      <c r="J33" s="336"/>
      <c r="K33" s="337"/>
      <c r="L33" s="343"/>
      <c r="M33" s="344"/>
      <c r="N33" s="344"/>
      <c r="O33" s="344"/>
      <c r="P33" s="344"/>
      <c r="Q33" s="345"/>
      <c r="R33" s="102"/>
      <c r="S33" s="354" t="s">
        <v>145</v>
      </c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5"/>
    </row>
    <row r="34" spans="1:34" s="27" customFormat="1" ht="20.25" customHeight="1" x14ac:dyDescent="0.2">
      <c r="A34" s="338" t="s">
        <v>141</v>
      </c>
      <c r="B34" s="339"/>
      <c r="C34" s="339"/>
      <c r="D34" s="339"/>
      <c r="E34" s="339"/>
      <c r="F34" s="340"/>
      <c r="G34" s="341" t="s">
        <v>142</v>
      </c>
      <c r="H34" s="342"/>
      <c r="I34" s="342"/>
      <c r="J34" s="342"/>
      <c r="K34" s="342"/>
      <c r="L34" s="364"/>
      <c r="M34" s="365"/>
      <c r="N34" s="365"/>
      <c r="O34" s="365"/>
      <c r="P34" s="365"/>
      <c r="Q34" s="366"/>
      <c r="R34" s="29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7"/>
    </row>
    <row r="35" spans="1:34" s="27" customFormat="1" ht="20.100000000000001" customHeight="1" x14ac:dyDescent="0.2">
      <c r="A35" s="367" t="s">
        <v>143</v>
      </c>
      <c r="B35" s="368"/>
      <c r="C35" s="368"/>
      <c r="D35" s="368"/>
      <c r="E35" s="368"/>
      <c r="F35" s="369"/>
      <c r="G35" s="349" t="s">
        <v>144</v>
      </c>
      <c r="H35" s="349"/>
      <c r="I35" s="349"/>
      <c r="J35" s="349"/>
      <c r="K35" s="350"/>
      <c r="L35" s="351"/>
      <c r="M35" s="352"/>
      <c r="N35" s="352"/>
      <c r="O35" s="353"/>
      <c r="P35" s="105"/>
      <c r="Q35" s="105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4"/>
    </row>
    <row r="36" spans="1:34" s="28" customFormat="1" ht="6" customHeight="1" x14ac:dyDescent="0.2">
      <c r="A36" s="387"/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</row>
    <row r="37" spans="1:34" s="30" customFormat="1" ht="32.25" customHeight="1" x14ac:dyDescent="0.2">
      <c r="A37" s="358" t="s">
        <v>199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60"/>
    </row>
    <row r="38" spans="1:34" s="2" customFormat="1" ht="24" customHeight="1" x14ac:dyDescent="0.2">
      <c r="A38" s="361" t="s">
        <v>234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3"/>
    </row>
    <row r="39" spans="1:34" s="2" customFormat="1" ht="36" customHeight="1" x14ac:dyDescent="0.2">
      <c r="A39" s="419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1"/>
    </row>
    <row r="40" spans="1:34" s="2" customFormat="1" ht="36" customHeight="1" x14ac:dyDescent="0.2">
      <c r="A40" s="346"/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8"/>
    </row>
    <row r="41" spans="1:34" s="2" customFormat="1" ht="36" customHeight="1" x14ac:dyDescent="0.2">
      <c r="A41" s="346"/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8"/>
    </row>
    <row r="42" spans="1:34" s="2" customFormat="1" ht="36" customHeight="1" x14ac:dyDescent="0.2">
      <c r="A42" s="426"/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27"/>
      <c r="AB42" s="427"/>
      <c r="AC42" s="427"/>
      <c r="AD42" s="427"/>
      <c r="AE42" s="428"/>
    </row>
    <row r="43" spans="1:34" s="28" customFormat="1" ht="6" customHeight="1" x14ac:dyDescent="0.2">
      <c r="A43" s="233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</row>
    <row r="44" spans="1:34" ht="17.25" customHeight="1" x14ac:dyDescent="0.2">
      <c r="A44" s="246" t="s">
        <v>147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47" t="str">
        <f>IF(AF44&gt;1,"Csak egy összeget írjon be!","")</f>
        <v/>
      </c>
      <c r="X44" s="247"/>
      <c r="Y44" s="247"/>
      <c r="Z44" s="247"/>
      <c r="AA44" s="247"/>
      <c r="AB44" s="247"/>
      <c r="AC44" s="247"/>
      <c r="AD44" s="247"/>
      <c r="AE44" s="248"/>
      <c r="AF44" s="101">
        <f>AF47+AF54+AF60</f>
        <v>0</v>
      </c>
      <c r="AG44" s="14">
        <f>AG47+AG54+AG60</f>
        <v>0</v>
      </c>
      <c r="AH44" s="191">
        <f>MAX(Z47,W54,W60)</f>
        <v>0</v>
      </c>
    </row>
    <row r="45" spans="1:34" ht="13.5" customHeight="1" x14ac:dyDescent="0.2">
      <c r="A45" s="242" t="s">
        <v>225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4"/>
    </row>
    <row r="46" spans="1:34" s="3" customFormat="1" ht="6" customHeight="1" x14ac:dyDescent="0.2">
      <c r="A46" s="8"/>
      <c r="B46" s="245"/>
      <c r="C46" s="245"/>
      <c r="D46" s="245"/>
      <c r="E46" s="245"/>
      <c r="F46" s="245"/>
      <c r="G46" s="245"/>
      <c r="H46" s="245"/>
      <c r="I46" s="1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9"/>
    </row>
    <row r="47" spans="1:34" s="4" customFormat="1" ht="16.5" customHeight="1" x14ac:dyDescent="0.2">
      <c r="A47" s="99" t="str">
        <f>IF(Z47="","","X")</f>
        <v/>
      </c>
      <c r="B47" s="92" t="s">
        <v>2</v>
      </c>
      <c r="C47" s="234"/>
      <c r="D47" s="234"/>
      <c r="E47" s="234"/>
      <c r="F47" s="234"/>
      <c r="G47" s="234"/>
      <c r="H47" s="234"/>
      <c r="I47" s="234"/>
      <c r="J47" s="234"/>
      <c r="K47" s="235" t="s">
        <v>28</v>
      </c>
      <c r="L47" s="235"/>
      <c r="M47" s="234"/>
      <c r="N47" s="234"/>
      <c r="O47" s="234"/>
      <c r="P47" s="234"/>
      <c r="Q47" s="234"/>
      <c r="R47" s="234"/>
      <c r="S47" s="234"/>
      <c r="T47" s="234"/>
      <c r="U47" s="232" t="s">
        <v>29</v>
      </c>
      <c r="V47" s="232"/>
      <c r="W47" s="231" t="s">
        <v>4</v>
      </c>
      <c r="X47" s="231"/>
      <c r="Y47" s="231"/>
      <c r="Z47" s="236"/>
      <c r="AA47" s="236"/>
      <c r="AB47" s="236"/>
      <c r="AC47" s="236"/>
      <c r="AD47" s="236"/>
      <c r="AE47" s="10" t="s">
        <v>27</v>
      </c>
      <c r="AF47" s="4">
        <f>IF(A47="",0,1)</f>
        <v>0</v>
      </c>
      <c r="AG47" s="4">
        <f>IF(C47&gt;M47,1,0)</f>
        <v>0</v>
      </c>
    </row>
    <row r="48" spans="1:34" s="4" customFormat="1" ht="6.75" customHeight="1" x14ac:dyDescent="0.2">
      <c r="A48" s="322"/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4"/>
    </row>
    <row r="49" spans="1:36" s="4" customFormat="1" ht="14.25" customHeight="1" x14ac:dyDescent="0.2">
      <c r="A49" s="11"/>
      <c r="B49" s="6"/>
      <c r="C49" s="237" t="s">
        <v>26</v>
      </c>
      <c r="D49" s="237"/>
      <c r="E49" s="249" t="str">
        <f>IF(Z47="","",'Szám betűvel'!$C$2)</f>
        <v/>
      </c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32" t="s">
        <v>5</v>
      </c>
      <c r="U49" s="232"/>
      <c r="V49" s="231" t="s">
        <v>25</v>
      </c>
      <c r="W49" s="231"/>
      <c r="X49" s="231"/>
      <c r="Y49" s="231"/>
      <c r="Z49" s="231"/>
      <c r="AA49" s="231"/>
      <c r="AB49" s="231"/>
      <c r="AC49" s="231"/>
      <c r="AD49" s="231"/>
      <c r="AE49" s="241"/>
    </row>
    <row r="50" spans="1:36" s="4" customFormat="1" ht="6" customHeight="1" x14ac:dyDescent="0.2">
      <c r="A50" s="238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40"/>
    </row>
    <row r="51" spans="1:36" s="6" customFormat="1" ht="3" customHeight="1" x14ac:dyDescent="0.2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</row>
    <row r="52" spans="1:36" ht="14.25" customHeight="1" x14ac:dyDescent="0.2">
      <c r="A52" s="242" t="s">
        <v>226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4"/>
    </row>
    <row r="53" spans="1:36" s="3" customFormat="1" ht="4.5" customHeight="1" x14ac:dyDescent="0.2">
      <c r="A53" s="8"/>
      <c r="B53" s="245"/>
      <c r="C53" s="245"/>
      <c r="D53" s="245"/>
      <c r="E53" s="245"/>
      <c r="F53" s="245"/>
      <c r="G53" s="245"/>
      <c r="H53" s="245"/>
      <c r="I53" s="10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9"/>
    </row>
    <row r="54" spans="1:36" s="4" customFormat="1" ht="16.5" customHeight="1" x14ac:dyDescent="0.25">
      <c r="A54" s="99" t="str">
        <f>IF(W54="","","X")</f>
        <v/>
      </c>
      <c r="B54" s="92" t="s">
        <v>134</v>
      </c>
      <c r="C54" s="234"/>
      <c r="D54" s="234"/>
      <c r="E54" s="234"/>
      <c r="F54" s="234"/>
      <c r="G54" s="234"/>
      <c r="H54" s="234"/>
      <c r="I54" s="234"/>
      <c r="J54" s="234"/>
      <c r="K54" s="235" t="s">
        <v>28</v>
      </c>
      <c r="L54" s="235"/>
      <c r="M54" s="234"/>
      <c r="N54" s="234"/>
      <c r="O54" s="234"/>
      <c r="P54" s="234"/>
      <c r="Q54" s="234"/>
      <c r="R54" s="234"/>
      <c r="S54" s="234"/>
      <c r="T54" s="234"/>
      <c r="U54" s="274" t="s">
        <v>29</v>
      </c>
      <c r="V54" s="274"/>
      <c r="W54" s="325"/>
      <c r="X54" s="325"/>
      <c r="Y54" s="325"/>
      <c r="Z54" s="325"/>
      <c r="AA54" s="325"/>
      <c r="AB54" s="188" t="s">
        <v>207</v>
      </c>
      <c r="AC54" s="373" t="s">
        <v>205</v>
      </c>
      <c r="AD54" s="373"/>
      <c r="AE54" s="374"/>
      <c r="AF54" s="4">
        <f>IF(A54="",0,1)</f>
        <v>0</v>
      </c>
      <c r="AG54" s="4">
        <f>IF(C54&gt;M54,1,0)</f>
        <v>0</v>
      </c>
    </row>
    <row r="55" spans="1:36" s="4" customFormat="1" ht="4.5" customHeight="1" x14ac:dyDescent="0.2">
      <c r="A55" s="322"/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4"/>
    </row>
    <row r="56" spans="1:36" s="4" customFormat="1" ht="14.25" customHeight="1" x14ac:dyDescent="0.2">
      <c r="A56" s="275" t="s">
        <v>26</v>
      </c>
      <c r="B56" s="276"/>
      <c r="C56" s="277" t="str">
        <f>IF(W54="","",'Szám betűvel'!$C$2)</f>
        <v/>
      </c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8" t="s">
        <v>206</v>
      </c>
      <c r="O56" s="278"/>
      <c r="P56" s="279" t="str">
        <f>AC54</f>
        <v>óra/fő/db,</v>
      </c>
      <c r="Q56" s="280"/>
      <c r="R56" s="280"/>
      <c r="S56" s="405" t="s">
        <v>227</v>
      </c>
      <c r="T56" s="405"/>
      <c r="U56" s="405"/>
      <c r="V56" s="405"/>
      <c r="W56" s="405"/>
      <c r="X56" s="405"/>
      <c r="Y56" s="405"/>
      <c r="Z56" s="405"/>
      <c r="AA56" s="405"/>
      <c r="AB56" s="405"/>
      <c r="AC56" s="405"/>
      <c r="AD56" s="405"/>
      <c r="AE56" s="406"/>
    </row>
    <row r="57" spans="1:36" s="7" customFormat="1" ht="27.75" customHeight="1" x14ac:dyDescent="0.2">
      <c r="A57" s="228" t="s">
        <v>229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30"/>
    </row>
    <row r="58" spans="1:36" s="4" customFormat="1" ht="4.5" customHeight="1" x14ac:dyDescent="0.2">
      <c r="A58" s="109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1"/>
    </row>
    <row r="59" spans="1:36" s="4" customFormat="1" ht="4.5" customHeight="1" x14ac:dyDescent="0.2">
      <c r="A59" s="112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4"/>
    </row>
    <row r="60" spans="1:36" s="4" customFormat="1" ht="16.5" customHeight="1" x14ac:dyDescent="0.2">
      <c r="A60" s="99" t="str">
        <f>IF(W60="","","X")</f>
        <v/>
      </c>
      <c r="B60" s="92" t="s">
        <v>135</v>
      </c>
      <c r="C60" s="234"/>
      <c r="D60" s="234"/>
      <c r="E60" s="234"/>
      <c r="F60" s="234"/>
      <c r="G60" s="234"/>
      <c r="H60" s="234"/>
      <c r="I60" s="234"/>
      <c r="J60" s="234"/>
      <c r="K60" s="235" t="s">
        <v>28</v>
      </c>
      <c r="L60" s="235"/>
      <c r="M60" s="234"/>
      <c r="N60" s="234"/>
      <c r="O60" s="234"/>
      <c r="P60" s="234"/>
      <c r="Q60" s="234"/>
      <c r="R60" s="234"/>
      <c r="S60" s="234"/>
      <c r="T60" s="234"/>
      <c r="U60" s="274" t="s">
        <v>29</v>
      </c>
      <c r="V60" s="274"/>
      <c r="W60" s="321"/>
      <c r="X60" s="321"/>
      <c r="Y60" s="321"/>
      <c r="Z60" s="321"/>
      <c r="AA60" s="321"/>
      <c r="AB60" s="321"/>
      <c r="AC60" s="319" t="s">
        <v>30</v>
      </c>
      <c r="AD60" s="319"/>
      <c r="AE60" s="320"/>
      <c r="AF60" s="128"/>
      <c r="AG60" s="4">
        <f>IF(C60&gt;M60,1,0)</f>
        <v>0</v>
      </c>
    </row>
    <row r="61" spans="1:36" s="4" customFormat="1" ht="4.5" customHeight="1" x14ac:dyDescent="0.2">
      <c r="A61" s="322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4"/>
    </row>
    <row r="62" spans="1:36" s="4" customFormat="1" ht="14.25" customHeight="1" x14ac:dyDescent="0.2">
      <c r="A62" s="11"/>
      <c r="B62" s="249" t="str">
        <f>IF(W60="","",'Szám betűvel'!$C$2)</f>
        <v/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37" t="s">
        <v>49</v>
      </c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328"/>
      <c r="AF62" s="127"/>
      <c r="AG62" s="127"/>
      <c r="AH62" s="127"/>
      <c r="AI62" s="127"/>
      <c r="AJ62" s="127"/>
    </row>
    <row r="63" spans="1:36" s="4" customFormat="1" ht="3" customHeight="1" x14ac:dyDescent="0.2">
      <c r="A63" s="133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5"/>
    </row>
    <row r="64" spans="1:36" s="4" customFormat="1" ht="6" customHeight="1" x14ac:dyDescent="0.2">
      <c r="A64" s="327"/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</row>
    <row r="65" spans="1:35" s="28" customFormat="1" ht="16.5" customHeight="1" x14ac:dyDescent="0.2">
      <c r="A65" s="246" t="s">
        <v>204</v>
      </c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1"/>
    </row>
    <row r="66" spans="1:35" s="28" customFormat="1" ht="3" customHeight="1" x14ac:dyDescent="0.2">
      <c r="A66" s="197"/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21"/>
    </row>
    <row r="67" spans="1:35" s="28" customFormat="1" ht="15" customHeight="1" x14ac:dyDescent="0.2">
      <c r="A67" s="115"/>
      <c r="B67" s="271" t="s">
        <v>15</v>
      </c>
      <c r="C67" s="271"/>
      <c r="D67" s="271"/>
      <c r="E67" s="271"/>
      <c r="F67" s="271"/>
      <c r="G67" s="272"/>
      <c r="H67" s="257"/>
      <c r="I67" s="258"/>
      <c r="J67" s="258"/>
      <c r="K67" s="258"/>
      <c r="L67" s="258"/>
      <c r="M67" s="258"/>
      <c r="N67" s="258"/>
      <c r="O67" s="258"/>
      <c r="P67" s="259"/>
      <c r="Q67" s="254" t="s">
        <v>148</v>
      </c>
      <c r="R67" s="255"/>
      <c r="S67" s="255"/>
      <c r="T67" s="255"/>
      <c r="U67" s="255"/>
      <c r="V67" s="256"/>
      <c r="W67" s="252"/>
      <c r="X67" s="252"/>
      <c r="Y67" s="252"/>
      <c r="Z67" s="252"/>
      <c r="AA67" s="252"/>
      <c r="AB67" s="252"/>
      <c r="AC67" s="252"/>
      <c r="AD67" s="252"/>
      <c r="AE67" s="253"/>
    </row>
    <row r="68" spans="1:35" s="28" customFormat="1" ht="4.5" customHeight="1" x14ac:dyDescent="0.2">
      <c r="A68" s="122"/>
      <c r="B68" s="116"/>
      <c r="C68" s="116"/>
      <c r="D68" s="116"/>
      <c r="E68" s="116"/>
      <c r="F68" s="116"/>
      <c r="G68" s="116"/>
      <c r="H68" s="117"/>
      <c r="I68" s="117"/>
      <c r="J68" s="117"/>
      <c r="K68" s="117"/>
      <c r="L68" s="117"/>
      <c r="M68" s="117"/>
      <c r="N68" s="117"/>
      <c r="O68" s="117"/>
      <c r="P68" s="117"/>
      <c r="Q68" s="118"/>
      <c r="R68" s="118"/>
      <c r="S68" s="118"/>
      <c r="T68" s="118"/>
      <c r="U68" s="118"/>
      <c r="V68" s="118"/>
      <c r="W68" s="119"/>
      <c r="X68" s="119"/>
      <c r="Y68" s="119"/>
      <c r="Z68" s="119"/>
      <c r="AA68" s="119"/>
      <c r="AB68" s="119"/>
      <c r="AC68" s="119"/>
      <c r="AD68" s="119"/>
      <c r="AE68" s="123"/>
    </row>
    <row r="69" spans="1:35" s="28" customFormat="1" ht="15" customHeight="1" x14ac:dyDescent="0.2">
      <c r="A69" s="120"/>
      <c r="B69" s="271" t="s">
        <v>149</v>
      </c>
      <c r="C69" s="271"/>
      <c r="D69" s="271"/>
      <c r="E69" s="271"/>
      <c r="F69" s="271"/>
      <c r="G69" s="272"/>
      <c r="H69" s="257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73"/>
    </row>
    <row r="70" spans="1:35" s="28" customFormat="1" ht="4.5" customHeight="1" x14ac:dyDescent="0.2">
      <c r="A70" s="120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21"/>
    </row>
    <row r="71" spans="1:35" s="28" customFormat="1" ht="4.5" customHeight="1" x14ac:dyDescent="0.2">
      <c r="A71" s="124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6"/>
    </row>
    <row r="72" spans="1:35" s="28" customFormat="1" ht="4.5" customHeight="1" x14ac:dyDescent="0.2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</row>
    <row r="73" spans="1:35" s="28" customFormat="1" ht="11.25" customHeight="1" x14ac:dyDescent="0.2">
      <c r="A73" s="193"/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329" t="s">
        <v>212</v>
      </c>
      <c r="O73" s="329"/>
      <c r="P73" s="329"/>
      <c r="Q73" s="329"/>
      <c r="R73" s="329"/>
      <c r="S73" s="329"/>
      <c r="T73" s="329"/>
      <c r="U73" s="329"/>
      <c r="V73" s="329"/>
      <c r="W73" s="329"/>
      <c r="X73" s="193"/>
      <c r="Y73" s="193"/>
      <c r="Z73" s="193"/>
      <c r="AA73" s="193"/>
      <c r="AB73" s="193"/>
      <c r="AC73" s="193"/>
      <c r="AD73" s="193"/>
      <c r="AE73" s="193"/>
    </row>
    <row r="74" spans="1:35" ht="21" customHeight="1" x14ac:dyDescent="0.2">
      <c r="A74" s="403" t="s">
        <v>213</v>
      </c>
      <c r="B74" s="403"/>
      <c r="C74" s="404" t="s">
        <v>216</v>
      </c>
      <c r="D74" s="404"/>
      <c r="E74" s="404"/>
      <c r="F74" s="404"/>
      <c r="G74" s="330"/>
      <c r="H74" s="330"/>
      <c r="I74" s="330"/>
      <c r="J74" s="330"/>
      <c r="K74" s="330"/>
      <c r="L74" s="330"/>
      <c r="M74" s="330"/>
      <c r="N74" s="329"/>
      <c r="O74" s="329"/>
      <c r="P74" s="329"/>
      <c r="Q74" s="329"/>
      <c r="R74" s="329"/>
      <c r="S74" s="329"/>
      <c r="T74" s="329"/>
      <c r="U74" s="329"/>
      <c r="V74" s="329"/>
      <c r="W74" s="329"/>
      <c r="X74" s="199"/>
      <c r="Y74" s="294" t="str">
        <f>IF(AF74=0,"","Nem jó a dátum, javítsa!")</f>
        <v/>
      </c>
      <c r="Z74" s="294"/>
      <c r="AA74" s="294"/>
      <c r="AB74" s="294"/>
      <c r="AC74" s="294"/>
      <c r="AD74" s="294"/>
      <c r="AE74" s="294"/>
      <c r="AF74" s="14">
        <f>SUM(AG74:AI74)</f>
        <v>0</v>
      </c>
      <c r="AG74" s="14">
        <f>IF(OR($B$74="",C60=""),0,IF($B$74&gt;C60,1,0))</f>
        <v>0</v>
      </c>
      <c r="AH74" s="14">
        <f>IF(OR($B$74="",C54=""),0,IF($B$74&gt;C54,1,0))</f>
        <v>0</v>
      </c>
      <c r="AI74" s="14">
        <f>IF(OR($B$74="",C47=""),0,IF($B$74&gt;C47,1,0))</f>
        <v>0</v>
      </c>
    </row>
    <row r="75" spans="1:35" s="34" customFormat="1" ht="6" customHeight="1" x14ac:dyDescent="0.25">
      <c r="A75" s="32"/>
      <c r="B75" s="32"/>
      <c r="C75" s="32"/>
      <c r="D75" s="33"/>
      <c r="E75" s="33"/>
      <c r="F75" s="33"/>
      <c r="G75" s="33"/>
      <c r="H75" s="33"/>
      <c r="I75" s="33"/>
      <c r="J75" s="33"/>
      <c r="K75" s="33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31"/>
      <c r="Z75" s="31"/>
      <c r="AA75" s="31"/>
      <c r="AB75" s="31"/>
      <c r="AC75" s="31"/>
      <c r="AD75" s="31"/>
      <c r="AE75" s="31"/>
    </row>
    <row r="76" spans="1:35" ht="55.5" customHeight="1" x14ac:dyDescent="0.2">
      <c r="A76" s="260" t="str">
        <f>IF(I19="","",I19)</f>
        <v/>
      </c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2"/>
      <c r="M76" s="35"/>
      <c r="N76" s="35"/>
      <c r="O76" s="23"/>
      <c r="P76" s="23"/>
      <c r="Q76" s="23"/>
      <c r="R76" s="23"/>
      <c r="S76" s="23"/>
      <c r="T76" s="260" t="str">
        <f>IF(I29="","",I29)</f>
        <v/>
      </c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2"/>
    </row>
    <row r="77" spans="1:35" s="38" customFormat="1" ht="19.5" customHeight="1" x14ac:dyDescent="0.2">
      <c r="A77" s="251" t="s">
        <v>230</v>
      </c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36"/>
      <c r="N77" s="36"/>
      <c r="O77" s="37"/>
      <c r="P77" s="37"/>
      <c r="Q77" s="37"/>
      <c r="R77" s="37"/>
      <c r="S77" s="37"/>
      <c r="T77" s="251" t="s">
        <v>34</v>
      </c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</row>
    <row r="78" spans="1:35" ht="6" customHeight="1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5" ht="55.5" customHeight="1" x14ac:dyDescent="0.2">
      <c r="A79" s="291" t="str">
        <f>IF(H67="","",H67)</f>
        <v/>
      </c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3"/>
      <c r="M79" s="331" t="str">
        <f>IF(AG44&gt;0,"A 'Díjazás formája' rovatban nem jó a dátum, javítsa!","")</f>
        <v/>
      </c>
      <c r="N79" s="332"/>
      <c r="O79" s="332"/>
      <c r="P79" s="332"/>
      <c r="Q79" s="332"/>
      <c r="R79" s="332"/>
      <c r="S79" s="333"/>
      <c r="T79" s="291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3"/>
    </row>
    <row r="80" spans="1:35" s="39" customFormat="1" ht="19.5" customHeight="1" x14ac:dyDescent="0.2">
      <c r="A80" s="251" t="s">
        <v>13</v>
      </c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O80" s="40"/>
      <c r="P80" s="40"/>
      <c r="Q80" s="40"/>
      <c r="R80" s="40"/>
      <c r="S80" s="40"/>
      <c r="T80" s="251" t="s">
        <v>151</v>
      </c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</row>
    <row r="81" spans="1:31" s="39" customFormat="1" ht="6" customHeight="1" thickBot="1" x14ac:dyDescent="0.2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O81" s="40"/>
      <c r="P81" s="40"/>
      <c r="Q81" s="40"/>
      <c r="R81" s="40"/>
      <c r="S81" s="40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</row>
    <row r="82" spans="1:31" s="88" customFormat="1" ht="11.25" customHeight="1" x14ac:dyDescent="0.2">
      <c r="A82" s="86"/>
      <c r="B82" s="86"/>
      <c r="C82" s="86"/>
      <c r="D82" s="86"/>
      <c r="E82" s="86"/>
      <c r="F82" s="316"/>
      <c r="G82" s="316"/>
      <c r="H82" s="316"/>
      <c r="I82" s="316"/>
      <c r="J82" s="316"/>
      <c r="K82" s="316"/>
      <c r="L82" s="316"/>
      <c r="M82" s="87"/>
      <c r="N82" s="295" t="s">
        <v>232</v>
      </c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  <c r="AD82" s="296"/>
      <c r="AE82" s="297"/>
    </row>
    <row r="83" spans="1:31" s="88" customFormat="1" ht="9.75" customHeight="1" x14ac:dyDescent="0.2">
      <c r="A83" s="326"/>
      <c r="B83" s="326"/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87"/>
      <c r="N83" s="520" t="s">
        <v>233</v>
      </c>
      <c r="O83" s="314"/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  <c r="AE83" s="315"/>
    </row>
    <row r="84" spans="1:31" s="88" customFormat="1" ht="45.75" customHeight="1" x14ac:dyDescent="0.2">
      <c r="A84" s="326"/>
      <c r="B84" s="326"/>
      <c r="C84" s="326"/>
      <c r="D84" s="326"/>
      <c r="E84" s="326"/>
      <c r="F84" s="326"/>
      <c r="G84" s="326"/>
      <c r="H84" s="326"/>
      <c r="I84" s="326"/>
      <c r="J84" s="326"/>
      <c r="K84" s="326"/>
      <c r="L84" s="326"/>
      <c r="M84" s="87"/>
      <c r="N84" s="130"/>
      <c r="O84" s="298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  <c r="AA84" s="299"/>
      <c r="AB84" s="299"/>
      <c r="AC84" s="299"/>
      <c r="AD84" s="300"/>
      <c r="AE84" s="131"/>
    </row>
    <row r="85" spans="1:31" ht="9.75" customHeight="1" x14ac:dyDescent="0.2">
      <c r="A85" s="251"/>
      <c r="B85" s="251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129"/>
      <c r="N85" s="93"/>
      <c r="O85" s="301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3"/>
      <c r="AE85" s="97"/>
    </row>
    <row r="86" spans="1:31" s="41" customFormat="1" ht="12.75" customHeight="1" x14ac:dyDescent="0.2">
      <c r="A86" s="251"/>
      <c r="B86" s="251"/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N86" s="94"/>
      <c r="O86" s="304" t="s">
        <v>166</v>
      </c>
      <c r="P86" s="304"/>
      <c r="Q86" s="304"/>
      <c r="R86" s="305"/>
      <c r="S86" s="305"/>
      <c r="T86" s="305"/>
      <c r="U86" s="305"/>
      <c r="V86" s="305"/>
      <c r="W86" s="305"/>
      <c r="X86" s="306" t="s">
        <v>17</v>
      </c>
      <c r="Y86" s="306"/>
      <c r="Z86" s="313"/>
      <c r="AA86" s="313"/>
      <c r="AB86" s="313"/>
      <c r="AC86" s="313"/>
      <c r="AD86" s="313"/>
      <c r="AE86" s="98"/>
    </row>
    <row r="87" spans="1:31" s="41" customFormat="1" ht="9" customHeight="1" x14ac:dyDescent="0.2">
      <c r="A87" s="251"/>
      <c r="B87" s="251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N87" s="94"/>
      <c r="O87" s="251" t="s">
        <v>152</v>
      </c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98"/>
    </row>
    <row r="88" spans="1:31" s="30" customFormat="1" ht="3" customHeight="1" thickBot="1" x14ac:dyDescent="0.25">
      <c r="N88" s="95"/>
      <c r="O88" s="317"/>
      <c r="P88" s="317"/>
      <c r="Q88" s="317"/>
      <c r="R88" s="317"/>
      <c r="S88" s="317"/>
      <c r="T88" s="317"/>
      <c r="U88" s="317"/>
      <c r="V88" s="317"/>
      <c r="W88" s="317"/>
      <c r="X88" s="317"/>
      <c r="Y88" s="317"/>
      <c r="Z88" s="317"/>
      <c r="AA88" s="317"/>
      <c r="AB88" s="317"/>
      <c r="AC88" s="317"/>
      <c r="AD88" s="317"/>
      <c r="AE88" s="318"/>
    </row>
    <row r="89" spans="1:31" s="30" customFormat="1" ht="20.25" customHeight="1" x14ac:dyDescent="0.2"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1:31" ht="14.25" customHeight="1" x14ac:dyDescent="0.2">
      <c r="A90" s="246" t="s">
        <v>203</v>
      </c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1"/>
    </row>
    <row r="91" spans="1:31" ht="4.5" customHeight="1" x14ac:dyDescent="0.2">
      <c r="A91" s="307"/>
      <c r="B91" s="308"/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  <c r="R91" s="308"/>
      <c r="S91" s="308"/>
      <c r="T91" s="308"/>
      <c r="U91" s="308"/>
      <c r="V91" s="308"/>
      <c r="W91" s="308"/>
      <c r="X91" s="308"/>
      <c r="Y91" s="308"/>
      <c r="Z91" s="308"/>
      <c r="AA91" s="308"/>
      <c r="AB91" s="308"/>
      <c r="AC91" s="308"/>
      <c r="AD91" s="308"/>
      <c r="AE91" s="309"/>
    </row>
    <row r="92" spans="1:31" ht="25.5" customHeight="1" x14ac:dyDescent="0.2">
      <c r="A92" s="72" t="s">
        <v>32</v>
      </c>
      <c r="B92" s="250" t="s">
        <v>210</v>
      </c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73"/>
    </row>
    <row r="93" spans="1:31" ht="39" customHeight="1" x14ac:dyDescent="0.2">
      <c r="A93" s="72" t="s">
        <v>33</v>
      </c>
      <c r="B93" s="250" t="s">
        <v>200</v>
      </c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  <c r="AA93" s="250"/>
      <c r="AB93" s="250"/>
      <c r="AC93" s="250"/>
      <c r="AD93" s="250"/>
      <c r="AE93" s="73"/>
    </row>
    <row r="94" spans="1:31" ht="25.5" customHeight="1" x14ac:dyDescent="0.2">
      <c r="A94" s="72" t="s">
        <v>201</v>
      </c>
      <c r="B94" s="250" t="s">
        <v>211</v>
      </c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  <c r="AA94" s="250"/>
      <c r="AB94" s="250"/>
      <c r="AC94" s="250"/>
      <c r="AD94" s="250"/>
      <c r="AE94" s="73"/>
    </row>
    <row r="95" spans="1:31" ht="4.5" customHeight="1" x14ac:dyDescent="0.2">
      <c r="A95" s="310"/>
      <c r="B95" s="311"/>
      <c r="C95" s="311"/>
      <c r="D95" s="311"/>
      <c r="E95" s="311"/>
      <c r="F95" s="311"/>
      <c r="G95" s="311"/>
      <c r="H95" s="311"/>
      <c r="I95" s="311"/>
      <c r="J95" s="311"/>
      <c r="K95" s="311"/>
      <c r="L95" s="311"/>
      <c r="M95" s="311"/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1"/>
      <c r="AB95" s="311"/>
      <c r="AC95" s="311"/>
      <c r="AD95" s="311"/>
      <c r="AE95" s="312"/>
    </row>
    <row r="96" spans="1:31" s="30" customFormat="1" ht="12" customHeight="1" x14ac:dyDescent="0.2"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</row>
    <row r="97" spans="1:33" ht="21" customHeight="1" x14ac:dyDescent="0.2">
      <c r="A97" s="403" t="s">
        <v>213</v>
      </c>
      <c r="B97" s="403"/>
      <c r="C97" s="404" t="s">
        <v>216</v>
      </c>
      <c r="D97" s="404"/>
      <c r="E97" s="404"/>
      <c r="F97" s="404"/>
      <c r="G97" s="330"/>
      <c r="H97" s="330"/>
      <c r="I97" s="330"/>
      <c r="J97" s="330"/>
      <c r="K97" s="330"/>
      <c r="L97" s="330"/>
      <c r="M97" s="330"/>
      <c r="N97" s="200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407" t="str">
        <f>IF(OR(AF97=0,D97=""),"",IF(AF97&gt;D97,"Nem jó a dátum, javítsa!",""))</f>
        <v/>
      </c>
      <c r="Z97" s="407"/>
      <c r="AA97" s="407"/>
      <c r="AB97" s="407"/>
      <c r="AC97" s="407"/>
      <c r="AD97" s="407"/>
      <c r="AE97" s="407"/>
      <c r="AF97" s="101">
        <f>B74</f>
        <v>0</v>
      </c>
      <c r="AG97" s="101">
        <f>D97</f>
        <v>0</v>
      </c>
    </row>
    <row r="98" spans="1:33" s="34" customFormat="1" ht="6" customHeight="1" x14ac:dyDescent="0.25">
      <c r="A98" s="32"/>
      <c r="B98" s="32"/>
      <c r="C98" s="32"/>
      <c r="D98" s="33"/>
      <c r="E98" s="33"/>
      <c r="F98" s="33"/>
      <c r="G98" s="33"/>
      <c r="H98" s="33"/>
      <c r="I98" s="33"/>
      <c r="J98" s="33"/>
      <c r="K98" s="33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31"/>
      <c r="Z98" s="31"/>
      <c r="AA98" s="31"/>
      <c r="AB98" s="31"/>
      <c r="AC98" s="31"/>
      <c r="AD98" s="31"/>
      <c r="AE98" s="31"/>
    </row>
    <row r="99" spans="1:33" ht="55.5" customHeight="1" x14ac:dyDescent="0.2">
      <c r="A99" s="372"/>
      <c r="B99" s="372"/>
      <c r="C99" s="372"/>
      <c r="D99" s="372"/>
      <c r="E99" s="372"/>
      <c r="F99" s="372"/>
      <c r="G99" s="372"/>
      <c r="H99" s="372"/>
      <c r="I99" s="372"/>
      <c r="J99" s="372"/>
      <c r="K99" s="372"/>
      <c r="L99" s="372"/>
      <c r="M99" s="35"/>
      <c r="N99" s="35"/>
      <c r="O99" s="189"/>
      <c r="P99" s="189"/>
      <c r="Q99" s="189"/>
      <c r="R99" s="189"/>
      <c r="S99" s="189"/>
      <c r="T99" s="260" t="str">
        <f>IF(I22="","",I22)</f>
        <v/>
      </c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2"/>
    </row>
    <row r="100" spans="1:33" s="38" customFormat="1" ht="19.5" customHeight="1" x14ac:dyDescent="0.2">
      <c r="A100" s="251"/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36"/>
      <c r="N100" s="36"/>
      <c r="O100" s="37"/>
      <c r="P100" s="37"/>
      <c r="Q100" s="37"/>
      <c r="R100" s="37"/>
      <c r="S100" s="37"/>
      <c r="T100" s="251" t="s">
        <v>202</v>
      </c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</row>
    <row r="101" spans="1:33" s="30" customFormat="1" ht="12" customHeight="1" x14ac:dyDescent="0.2"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</row>
    <row r="102" spans="1:33" ht="10.5" customHeight="1" x14ac:dyDescent="0.2">
      <c r="A102" s="281" t="s">
        <v>0</v>
      </c>
      <c r="B102" s="281"/>
      <c r="C102" s="281"/>
      <c r="D102" s="281"/>
      <c r="E102" s="281"/>
      <c r="F102" s="281"/>
      <c r="G102" s="282"/>
      <c r="H102" s="283" t="s">
        <v>3</v>
      </c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</row>
    <row r="103" spans="1:33" ht="10.5" customHeight="1" x14ac:dyDescent="0.2">
      <c r="A103" s="281"/>
      <c r="B103" s="281"/>
      <c r="C103" s="281"/>
      <c r="D103" s="281"/>
      <c r="E103" s="281"/>
      <c r="F103" s="281"/>
      <c r="G103" s="282"/>
      <c r="H103" s="285" t="s">
        <v>31</v>
      </c>
      <c r="I103" s="286"/>
      <c r="J103" s="28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  <c r="W103" s="286"/>
      <c r="X103" s="286"/>
      <c r="Y103" s="286"/>
      <c r="Z103" s="286"/>
      <c r="AA103" s="286"/>
      <c r="AB103" s="286"/>
      <c r="AC103" s="286"/>
      <c r="AD103" s="286"/>
      <c r="AE103" s="286"/>
    </row>
    <row r="104" spans="1:33" ht="10.5" customHeight="1" x14ac:dyDescent="0.2">
      <c r="A104" s="281"/>
      <c r="B104" s="281"/>
      <c r="C104" s="281"/>
      <c r="D104" s="281"/>
      <c r="E104" s="281"/>
      <c r="F104" s="281"/>
      <c r="G104" s="282"/>
      <c r="H104" s="285" t="s">
        <v>170</v>
      </c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E104" s="286"/>
    </row>
    <row r="105" spans="1:33" ht="10.5" customHeight="1" x14ac:dyDescent="0.2">
      <c r="A105" s="281"/>
      <c r="B105" s="281"/>
      <c r="C105" s="281"/>
      <c r="D105" s="281"/>
      <c r="E105" s="281"/>
      <c r="F105" s="281"/>
      <c r="G105" s="282"/>
      <c r="H105" s="287" t="s">
        <v>231</v>
      </c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8"/>
      <c r="W105" s="288"/>
      <c r="X105" s="288"/>
      <c r="Y105" s="288"/>
      <c r="Z105" s="288"/>
      <c r="AA105" s="288"/>
      <c r="AB105" s="288"/>
      <c r="AC105" s="288"/>
      <c r="AD105" s="288"/>
      <c r="AE105" s="288"/>
    </row>
    <row r="106" spans="1:33" ht="10.5" customHeight="1" x14ac:dyDescent="0.2">
      <c r="A106" s="281"/>
      <c r="B106" s="281"/>
      <c r="C106" s="281"/>
      <c r="D106" s="281"/>
      <c r="E106" s="281"/>
      <c r="F106" s="281"/>
      <c r="G106" s="282"/>
      <c r="H106" s="289" t="s">
        <v>169</v>
      </c>
      <c r="I106" s="290"/>
      <c r="J106" s="290"/>
      <c r="K106" s="290"/>
      <c r="L106" s="290"/>
      <c r="M106" s="290"/>
      <c r="N106" s="290"/>
      <c r="O106" s="290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  <c r="AA106" s="290"/>
      <c r="AB106" s="290"/>
      <c r="AC106" s="290"/>
      <c r="AD106" s="290"/>
      <c r="AE106" s="290"/>
    </row>
  </sheetData>
  <sheetProtection selectLockedCells="1"/>
  <dataConsolidate/>
  <mergeCells count="171">
    <mergeCell ref="G97:M97"/>
    <mergeCell ref="T6:W6"/>
    <mergeCell ref="X6:AE6"/>
    <mergeCell ref="M1:AE4"/>
    <mergeCell ref="I4:L4"/>
    <mergeCell ref="C4:H4"/>
    <mergeCell ref="A74:B74"/>
    <mergeCell ref="C74:F74"/>
    <mergeCell ref="A97:B97"/>
    <mergeCell ref="C97:F97"/>
    <mergeCell ref="S56:AE56"/>
    <mergeCell ref="Y97:AE97"/>
    <mergeCell ref="G29:H29"/>
    <mergeCell ref="A29:F29"/>
    <mergeCell ref="J27:AE27"/>
    <mergeCell ref="T29:V29"/>
    <mergeCell ref="I29:S29"/>
    <mergeCell ref="A25:H25"/>
    <mergeCell ref="A39:AE39"/>
    <mergeCell ref="A31:AE31"/>
    <mergeCell ref="W29:AE29"/>
    <mergeCell ref="A32:AE32"/>
    <mergeCell ref="A42:AE42"/>
    <mergeCell ref="A36:AE36"/>
    <mergeCell ref="A99:L99"/>
    <mergeCell ref="T99:AE99"/>
    <mergeCell ref="A100:L100"/>
    <mergeCell ref="T100:AE100"/>
    <mergeCell ref="A41:AE41"/>
    <mergeCell ref="AC54:AE54"/>
    <mergeCell ref="T8:W8"/>
    <mergeCell ref="I17:AE17"/>
    <mergeCell ref="I18:AE18"/>
    <mergeCell ref="A24:H24"/>
    <mergeCell ref="A28:H28"/>
    <mergeCell ref="A22:H22"/>
    <mergeCell ref="X12:AE12"/>
    <mergeCell ref="I24:AE24"/>
    <mergeCell ref="A20:AE20"/>
    <mergeCell ref="A18:H18"/>
    <mergeCell ref="A8:Q8"/>
    <mergeCell ref="A27:H27"/>
    <mergeCell ref="A21:AE21"/>
    <mergeCell ref="I22:AE22"/>
    <mergeCell ref="I23:AE23"/>
    <mergeCell ref="A23:H23"/>
    <mergeCell ref="A33:F33"/>
    <mergeCell ref="A26:H26"/>
    <mergeCell ref="T49:U49"/>
    <mergeCell ref="A48:AE48"/>
    <mergeCell ref="I26:AE26"/>
    <mergeCell ref="G33:K33"/>
    <mergeCell ref="A34:F34"/>
    <mergeCell ref="G34:K34"/>
    <mergeCell ref="L33:Q33"/>
    <mergeCell ref="A40:AE40"/>
    <mergeCell ref="G35:K35"/>
    <mergeCell ref="L35:O35"/>
    <mergeCell ref="S33:AE34"/>
    <mergeCell ref="A37:AE37"/>
    <mergeCell ref="A38:AE38"/>
    <mergeCell ref="L34:Q34"/>
    <mergeCell ref="A35:F35"/>
    <mergeCell ref="J28:AE28"/>
    <mergeCell ref="O88:AE88"/>
    <mergeCell ref="B53:H53"/>
    <mergeCell ref="A51:AE51"/>
    <mergeCell ref="AC60:AE60"/>
    <mergeCell ref="W60:AB60"/>
    <mergeCell ref="A55:AE55"/>
    <mergeCell ref="W54:AA54"/>
    <mergeCell ref="A83:L84"/>
    <mergeCell ref="A64:AE64"/>
    <mergeCell ref="T62:AE62"/>
    <mergeCell ref="B62:S62"/>
    <mergeCell ref="A52:AE52"/>
    <mergeCell ref="C54:J54"/>
    <mergeCell ref="K54:L54"/>
    <mergeCell ref="N73:W74"/>
    <mergeCell ref="G74:M74"/>
    <mergeCell ref="C60:J60"/>
    <mergeCell ref="K60:L60"/>
    <mergeCell ref="M60:T60"/>
    <mergeCell ref="A61:AE61"/>
    <mergeCell ref="U60:V60"/>
    <mergeCell ref="M79:S79"/>
    <mergeCell ref="A76:L76"/>
    <mergeCell ref="A65:V65"/>
    <mergeCell ref="A102:G106"/>
    <mergeCell ref="H102:AE102"/>
    <mergeCell ref="H103:AE103"/>
    <mergeCell ref="H104:AE104"/>
    <mergeCell ref="H105:AE105"/>
    <mergeCell ref="H106:AE106"/>
    <mergeCell ref="A79:L79"/>
    <mergeCell ref="T79:AE79"/>
    <mergeCell ref="Y74:AE74"/>
    <mergeCell ref="N82:AE82"/>
    <mergeCell ref="O84:AD85"/>
    <mergeCell ref="O86:Q86"/>
    <mergeCell ref="O87:AD87"/>
    <mergeCell ref="R86:W86"/>
    <mergeCell ref="X86:Y86"/>
    <mergeCell ref="B92:AD92"/>
    <mergeCell ref="A91:AE91"/>
    <mergeCell ref="A90:AE90"/>
    <mergeCell ref="A95:AE95"/>
    <mergeCell ref="Z86:AD86"/>
    <mergeCell ref="A87:L87"/>
    <mergeCell ref="A80:L80"/>
    <mergeCell ref="N83:AE83"/>
    <mergeCell ref="F82:L82"/>
    <mergeCell ref="B94:AD94"/>
    <mergeCell ref="T80:AE80"/>
    <mergeCell ref="T77:AE77"/>
    <mergeCell ref="W67:AE67"/>
    <mergeCell ref="Q67:V67"/>
    <mergeCell ref="H67:P67"/>
    <mergeCell ref="T76:AE76"/>
    <mergeCell ref="A77:L77"/>
    <mergeCell ref="A30:H30"/>
    <mergeCell ref="I30:J30"/>
    <mergeCell ref="K30:S30"/>
    <mergeCell ref="T30:V30"/>
    <mergeCell ref="W30:AE30"/>
    <mergeCell ref="B93:AD93"/>
    <mergeCell ref="A85:L86"/>
    <mergeCell ref="B67:G67"/>
    <mergeCell ref="B69:G69"/>
    <mergeCell ref="H69:AE69"/>
    <mergeCell ref="M54:T54"/>
    <mergeCell ref="U54:V54"/>
    <mergeCell ref="A56:B56"/>
    <mergeCell ref="C56:M56"/>
    <mergeCell ref="N56:O56"/>
    <mergeCell ref="P56:R56"/>
    <mergeCell ref="W65:AE65"/>
    <mergeCell ref="Q10:W10"/>
    <mergeCell ref="A12:J12"/>
    <mergeCell ref="L10:O10"/>
    <mergeCell ref="I25:AE25"/>
    <mergeCell ref="A17:H17"/>
    <mergeCell ref="Q12:W12"/>
    <mergeCell ref="L12:O12"/>
    <mergeCell ref="A57:AE57"/>
    <mergeCell ref="W47:Y47"/>
    <mergeCell ref="U47:V47"/>
    <mergeCell ref="A43:AE43"/>
    <mergeCell ref="M47:T47"/>
    <mergeCell ref="C47:J47"/>
    <mergeCell ref="K47:L47"/>
    <mergeCell ref="Z47:AD47"/>
    <mergeCell ref="C49:D49"/>
    <mergeCell ref="A50:AE50"/>
    <mergeCell ref="V49:AE49"/>
    <mergeCell ref="A45:AE45"/>
    <mergeCell ref="B46:H46"/>
    <mergeCell ref="A44:V44"/>
    <mergeCell ref="W44:AE44"/>
    <mergeCell ref="E49:S49"/>
    <mergeCell ref="C6:K6"/>
    <mergeCell ref="A16:AE16"/>
    <mergeCell ref="A14:AE14"/>
    <mergeCell ref="T19:V19"/>
    <mergeCell ref="I19:S19"/>
    <mergeCell ref="W19:AE19"/>
    <mergeCell ref="A19:F19"/>
    <mergeCell ref="G19:H19"/>
    <mergeCell ref="A10:J10"/>
    <mergeCell ref="X10:AE10"/>
    <mergeCell ref="X8:AE8"/>
  </mergeCells>
  <dataValidations count="2">
    <dataValidation type="list" allowBlank="1" showInputMessage="1" showErrorMessage="1" sqref="R86:W86">
      <formula1>Aláírók</formula1>
    </dataValidation>
    <dataValidation type="list" allowBlank="1" showInputMessage="1" showErrorMessage="1" sqref="C74 C97">
      <formula1>kelt</formula1>
    </dataValidation>
  </dataValidations>
  <printOptions horizontalCentered="1"/>
  <pageMargins left="0.59055118110236227" right="0.59055118110236227" top="0.59055118110236227" bottom="0.59055118110236227" header="0.19685039370078741" footer="0.39370078740157483"/>
  <pageSetup paperSize="9" scale="90" orientation="portrait" r:id="rId1"/>
  <headerFooter alignWithMargins="0">
    <oddHeader xml:space="preserve">&amp;L&amp;"Arial CE,Félkövér dőlt"© PTE&amp;C
</oddHeader>
    <oddFooter>&amp;L&amp;"Arial CE,Dőlt"&amp;8Dokumentum mintatár 2015
Dokumentumok általános célra
Készült: ...&amp;C&amp;P/2
&amp;R&amp;"Arial CE,Dőlt"&amp;8Többletfeladat-kitűző lap 
v20150807</oddFooter>
  </headerFooter>
  <rowBreaks count="1" manualBreakCount="1">
    <brk id="50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>
          <x14:formula1>
            <xm:f>'Legördülő listák elemei'!$L$11:$L$14</xm:f>
          </x14:formula1>
          <xm:sqref>Z86:AD86</xm:sqref>
        </x14:dataValidation>
        <x14:dataValidation type="list" errorStyle="warning" allowBlank="1" showInputMessage="1" showErrorMessage="1" error="Ez a szervezeti egység nem szerepel a listában!_x000a_Valóban ezt akarja rögzíteni?">
          <x14:formula1>
            <xm:f>'Legördülő listák elemei'!$I$50:$I$52</xm:f>
          </x14:formula1>
          <xm:sqref>J27</xm:sqref>
        </x14:dataValidation>
        <x14:dataValidation type="list" errorStyle="warning" allowBlank="1" showInputMessage="1" showErrorMessage="1" error="Ez a szervezeti egység nem szerepel a listában!_x000a_Valóban ezt akarja rögzíteni?">
          <x14:formula1>
            <xm:f>'Legördülő listák elemei'!$I$2:$I$47</xm:f>
          </x14:formula1>
          <xm:sqref>T30 J28</xm:sqref>
        </x14:dataValidation>
        <x14:dataValidation type="list" errorStyle="warning" allowBlank="1" showInputMessage="1" showErrorMessage="1" error="Ez a név nem szerepel a listában!_x000a_Valóban ezt akarja rögzíteni?">
          <x14:formula1>
            <xm:f>'Legördülő listák elemei'!$K$6:$K$7</xm:f>
          </x14:formula1>
          <xm:sqref>I29:S29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"/>
  <sheetViews>
    <sheetView workbookViewId="0">
      <selection activeCell="C15" sqref="C15"/>
    </sheetView>
  </sheetViews>
  <sheetFormatPr defaultRowHeight="15" x14ac:dyDescent="0.25"/>
  <cols>
    <col min="1" max="1" width="20.7109375" style="43" customWidth="1"/>
    <col min="2" max="2" width="9.28515625" style="43" customWidth="1"/>
    <col min="3" max="3" width="120.7109375" style="43" customWidth="1"/>
    <col min="4" max="16384" width="9.140625" style="43"/>
  </cols>
  <sheetData>
    <row r="1" spans="1:3" ht="15.75" thickBot="1" x14ac:dyDescent="0.3"/>
    <row r="2" spans="1:3" ht="20.25" thickTop="1" thickBot="1" x14ac:dyDescent="0.35">
      <c r="A2" s="71">
        <f>'Többletfeladat-kitűző lap'!AH44</f>
        <v>0</v>
      </c>
      <c r="B2" s="44" t="s">
        <v>26</v>
      </c>
      <c r="C2" s="45" t="str">
        <f>Háttérszámítás!A13</f>
        <v>nulla</v>
      </c>
    </row>
    <row r="3" spans="1:3" ht="15.75" thickTop="1" x14ac:dyDescent="0.25">
      <c r="A3" s="46"/>
    </row>
  </sheetData>
  <sheetProtection password="CF7A" sheet="1" objects="1" scenarios="1" selectLockedCells="1" selectUnlockedCell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C15" sqref="C15"/>
    </sheetView>
  </sheetViews>
  <sheetFormatPr defaultRowHeight="15" x14ac:dyDescent="0.25"/>
  <cols>
    <col min="1" max="1" width="9.140625" style="43"/>
    <col min="2" max="2" width="11.7109375" style="67" customWidth="1"/>
    <col min="3" max="3" width="7.7109375" style="67" customWidth="1"/>
    <col min="4" max="4" width="2.7109375" style="67" customWidth="1"/>
    <col min="5" max="7" width="11.7109375" style="67" customWidth="1"/>
    <col min="8" max="8" width="7.7109375" style="67" customWidth="1"/>
    <col min="9" max="9" width="2.5703125" style="67" customWidth="1"/>
    <col min="10" max="12" width="11.7109375" style="67" customWidth="1"/>
    <col min="13" max="13" width="7.7109375" style="67" customWidth="1"/>
    <col min="14" max="14" width="2.7109375" style="67" customWidth="1"/>
    <col min="15" max="17" width="11.7109375" style="67" customWidth="1"/>
    <col min="18" max="16384" width="9.140625" style="43"/>
  </cols>
  <sheetData>
    <row r="1" spans="1:17" ht="15.75" thickBot="1" x14ac:dyDescent="0.3">
      <c r="B1" s="47" t="s">
        <v>39</v>
      </c>
      <c r="C1" s="48"/>
      <c r="D1" s="48"/>
      <c r="E1" s="49" t="s">
        <v>40</v>
      </c>
      <c r="F1" s="50" t="s">
        <v>41</v>
      </c>
      <c r="G1" s="51" t="s">
        <v>42</v>
      </c>
      <c r="H1" s="48"/>
      <c r="I1" s="48"/>
      <c r="J1" s="49" t="s">
        <v>43</v>
      </c>
      <c r="K1" s="50" t="s">
        <v>44</v>
      </c>
      <c r="L1" s="51" t="s">
        <v>45</v>
      </c>
      <c r="M1" s="48"/>
      <c r="N1" s="48"/>
      <c r="O1" s="49" t="s">
        <v>46</v>
      </c>
      <c r="P1" s="50" t="s">
        <v>47</v>
      </c>
      <c r="Q1" s="51" t="s">
        <v>48</v>
      </c>
    </row>
    <row r="2" spans="1:17" x14ac:dyDescent="0.25">
      <c r="B2" s="52" t="str">
        <f>RIGHT('Szám betűvel'!$A$2,10)</f>
        <v>0</v>
      </c>
      <c r="C2" s="53"/>
      <c r="D2" s="53"/>
      <c r="E2" s="54" t="str">
        <f>RIGHT('Szám betűvel'!$A$2,9)</f>
        <v>0</v>
      </c>
      <c r="F2" s="55" t="str">
        <f>RIGHT('Szám betűvel'!$A$2,8)</f>
        <v>0</v>
      </c>
      <c r="G2" s="56" t="str">
        <f>RIGHT('Szám betűvel'!$A$2,7)</f>
        <v>0</v>
      </c>
      <c r="H2" s="53"/>
      <c r="I2" s="53"/>
      <c r="J2" s="54" t="str">
        <f>RIGHT('Szám betűvel'!$A$2,6)</f>
        <v>0</v>
      </c>
      <c r="K2" s="55" t="str">
        <f>RIGHT('Szám betűvel'!$A$2,5)</f>
        <v>0</v>
      </c>
      <c r="L2" s="56" t="str">
        <f>RIGHT('Szám betűvel'!$A$2,4)</f>
        <v>0</v>
      </c>
      <c r="M2" s="53"/>
      <c r="N2" s="53"/>
      <c r="O2" s="54" t="str">
        <f>RIGHT('Szám betűvel'!$A$2,3)</f>
        <v>0</v>
      </c>
      <c r="P2" s="55" t="str">
        <f>RIGHT('Szám betűvel'!$A$2,2)</f>
        <v>0</v>
      </c>
      <c r="Q2" s="56" t="str">
        <f>RIGHT('Szám betűvel'!$A$2,1)</f>
        <v>0</v>
      </c>
    </row>
    <row r="3" spans="1:17" x14ac:dyDescent="0.25">
      <c r="B3" s="57" t="str">
        <f t="shared" ref="B3:L3" si="0">LEFT(B2,1)</f>
        <v>0</v>
      </c>
      <c r="C3" s="53"/>
      <c r="D3" s="53"/>
      <c r="E3" s="58" t="str">
        <f t="shared" si="0"/>
        <v>0</v>
      </c>
      <c r="F3" s="59" t="str">
        <f t="shared" si="0"/>
        <v>0</v>
      </c>
      <c r="G3" s="60" t="str">
        <f t="shared" si="0"/>
        <v>0</v>
      </c>
      <c r="H3" s="53"/>
      <c r="I3" s="53"/>
      <c r="J3" s="58" t="str">
        <f t="shared" si="0"/>
        <v>0</v>
      </c>
      <c r="K3" s="59" t="str">
        <f t="shared" si="0"/>
        <v>0</v>
      </c>
      <c r="L3" s="60" t="str">
        <f t="shared" si="0"/>
        <v>0</v>
      </c>
      <c r="M3" s="53"/>
      <c r="N3" s="53"/>
      <c r="O3" s="58" t="str">
        <f>LEFT(O2,1)</f>
        <v>0</v>
      </c>
      <c r="P3" s="59" t="str">
        <f>LEFT(P2,1)</f>
        <v>0</v>
      </c>
      <c r="Q3" s="60" t="str">
        <f>Q2</f>
        <v>0</v>
      </c>
    </row>
    <row r="4" spans="1:17" s="61" customFormat="1" ht="19.5" thickBot="1" x14ac:dyDescent="0.35">
      <c r="B4" s="62" t="str">
        <f>IF('Szám betűvel'!$A$2&gt;999999999,Háttérszámítás!B3,"")</f>
        <v/>
      </c>
      <c r="C4" s="63"/>
      <c r="D4" s="63"/>
      <c r="E4" s="64" t="str">
        <f>IF('Szám betűvel'!$A$2&gt;99999999,Háttérszámítás!E3,"")</f>
        <v/>
      </c>
      <c r="F4" s="65" t="str">
        <f>IF('Szám betűvel'!$A$2&gt;9999999,Háttérszámítás!F3,"")</f>
        <v/>
      </c>
      <c r="G4" s="66" t="str">
        <f>IF('Szám betűvel'!$A$2&gt;999999,Háttérszámítás!G3,"")</f>
        <v/>
      </c>
      <c r="H4" s="63"/>
      <c r="I4" s="63"/>
      <c r="J4" s="64" t="str">
        <f>IF('Szám betűvel'!$A$2&gt;99999,Háttérszámítás!J3,"")</f>
        <v/>
      </c>
      <c r="K4" s="65" t="str">
        <f>IF('Szám betűvel'!$A$2&gt;9999,Háttérszámítás!K3,"")</f>
        <v/>
      </c>
      <c r="L4" s="66" t="str">
        <f>IF('Szám betűvel'!$A$2&gt;999,Háttérszámítás!L3,"")</f>
        <v/>
      </c>
      <c r="M4" s="63"/>
      <c r="N4" s="63"/>
      <c r="O4" s="64" t="str">
        <f>IF('Szám betűvel'!$A$2&gt;99,Háttérszámítás!O3,"")</f>
        <v/>
      </c>
      <c r="P4" s="65" t="str">
        <f>IF('Szám betűvel'!$A$2&gt;9,Háttérszámítás!P3,"")</f>
        <v/>
      </c>
      <c r="Q4" s="66">
        <f>IF('Szám betűvel'!$A$2&gt;0,Háttérszámítás!Q3,IF('Szám betűvel'!$A$2=0,0,""))</f>
        <v>0</v>
      </c>
    </row>
    <row r="5" spans="1:17" x14ac:dyDescent="0.25">
      <c r="C5" s="68"/>
      <c r="D5" s="68"/>
      <c r="H5" s="68"/>
      <c r="I5" s="68"/>
      <c r="M5" s="68"/>
      <c r="N5" s="68"/>
    </row>
    <row r="6" spans="1:17" x14ac:dyDescent="0.25">
      <c r="C6" s="68"/>
      <c r="D6" s="68"/>
      <c r="F6" s="69" t="str">
        <f>IF(OR('Szám betűvel'!$A$2="",'Szám betűvel'!$A$2=0),"",IF(AND(Háttérszámítás!F4="1",Háttérszámítás!G4&lt;&gt;"",Háttérszámítás!G4&lt;&gt;"0"),"tizen",IF(AND(Háttérszámítás!F4="2",Háttérszámítás!G4&lt;&gt;"",Háttérszámítás!G4&lt;&gt;"0"),"huszon","")))</f>
        <v/>
      </c>
      <c r="H6" s="68"/>
      <c r="I6" s="68"/>
      <c r="K6" s="69" t="str">
        <f>IF(OR('Szám betűvel'!$A$2="",'Szám betűvel'!$A$2=0),"",IF(AND(Háttérszámítás!K4="1",Háttérszámítás!L4&lt;&gt;"",Háttérszámítás!L4&lt;&gt;"0"),"tizen",IF(AND(Háttérszámítás!K4="2",Háttérszámítás!L4&lt;&gt;"",Háttérszámítás!L4&lt;&gt;"0"),"huszon","")))</f>
        <v/>
      </c>
      <c r="M6" s="68"/>
      <c r="N6" s="68"/>
      <c r="P6" s="69" t="str">
        <f>IF(OR('Szám betűvel'!$A$2="",'Szám betűvel'!$A$2=0),"",IF(AND(Háttérszámítás!P4="1",Háttérszámítás!Q4&lt;&gt;"",Háttérszámítás!Q4&lt;&gt;"0"),"tizen",IF(AND(Háttérszámítás!P4="2",Háttérszámítás!Q4&lt;&gt;"",Háttérszámítás!Q4&lt;&gt;"0"),"huszon","")))</f>
        <v/>
      </c>
      <c r="Q6" s="69" t="str">
        <f>IF('Szám betűvel'!$A$2="","",IF('Szám betűvel'!$A$2=0,"nulla",""))</f>
        <v>nulla</v>
      </c>
    </row>
    <row r="7" spans="1:17" x14ac:dyDescent="0.25">
      <c r="B7" s="70" t="str">
        <f>IF(B4="1","egy",IF(B4="2","kettő",IF(B4="3","három",IF(B4="4","négy",IF(B4="5","öt","")))))</f>
        <v/>
      </c>
      <c r="C7" s="69" t="str">
        <f>IF('Szám betűvel'!$A$2="","",IF('Szám betűvel'!$A$2&gt;999999999,"milliárd",""))</f>
        <v/>
      </c>
      <c r="D7" s="69" t="str">
        <f>IF(AND(C7&lt;&gt;"",'Szám betűvel'!$A$2&gt;1000000000),"-","")</f>
        <v/>
      </c>
      <c r="E7" s="70" t="str">
        <f>IF(E4="","",IF(E4="0","",IF(E4="1","egyszáz",IF(E4="2","kettőszáz",IF(E4="3","háromszáz",IF(E4="4","négyszáz",IF(E4="5","ötszáz","")))))))</f>
        <v/>
      </c>
      <c r="F7" s="70" t="str">
        <f>IF(AND(F4="1",G10=""),"tíz",IF(AND(F4="2",G10=""),"húsz",IF(F4="3","harminc",IF(F4="4","negyven",IF(F4="5","ötven","")))))</f>
        <v/>
      </c>
      <c r="G7" s="70" t="str">
        <f>IF(G4="1","egy",IF(G4="2","kettő",IF(G4="3","három",IF(G4="4","négy",IF(G4="5","öt","")))))</f>
        <v/>
      </c>
      <c r="H7" s="69" t="str">
        <f>IF('Szám betűvel'!$A$2&gt;999999,IF(AND(E10="",F10="",G10=""),"","millió"),"")</f>
        <v/>
      </c>
      <c r="I7" s="69" t="str">
        <f>IF(AND(H7&lt;&gt;"",'Szám betűvel'!$A$2&gt;1000000),IF(OR(J10&lt;&gt;"",K10&lt;&gt;"",L10&lt;&gt;"",O10&lt;&gt;"",P10&lt;&gt;"",Q10&lt;&gt;""),"-",""),"")</f>
        <v/>
      </c>
      <c r="J7" s="70" t="str">
        <f>IF(J4="","",IF(J4="0","",IF(J4="1","egyszáz",IF(J4="2","kettőszáz",IF(J4="3","háromszáz",IF(J4="4","négyszáz",IF(J4="5","ötszáz","")))))))</f>
        <v/>
      </c>
      <c r="K7" s="70" t="str">
        <f>IF(AND(K4="1",L10=""),"tíz",IF(AND(K4="2",L10=""),"húsz",IF(K4="3","harminc",IF(K4="4","negyven",IF(K4="5","ötven","")))))</f>
        <v/>
      </c>
      <c r="L7" s="70" t="str">
        <f>IF(L4="1","egy",IF(L4="2","kettő",IF(L4="3","három",IF(L4="4","négy",IF(L4="5","öt","")))))</f>
        <v/>
      </c>
      <c r="M7" s="69" t="str">
        <f>IF('Szám betűvel'!$A$2&gt;999,IF(AND(J10="",K10="",L10=""),"","ezer"),"")</f>
        <v/>
      </c>
      <c r="N7" s="69" t="str">
        <f>IF(AND(M7&lt;&gt;"",'Szám betűvel'!$A$2&gt;1000),IF(OR(O10&lt;&gt;"",P10&lt;&gt;"",Q10&lt;&gt;""),"-",""),"")</f>
        <v/>
      </c>
      <c r="O7" s="70" t="str">
        <f>IF(O4="","",IF(O4="0","",IF(O4="1","egyszáz",IF(O4="2","kettőszáz",IF(O4="3","háromszáz",IF(O4="4","négyszáz",IF(O4="5","ötszáz","")))))))</f>
        <v/>
      </c>
      <c r="P7" s="70" t="str">
        <f>IF(AND(P4="1",Q10=""),"tíz",IF(AND(P4="2",Q10=""),"húsz",IF(P4="3","harminc",IF(P4="4","negyven",IF(P4="5","ötven","")))))</f>
        <v/>
      </c>
      <c r="Q7" s="70" t="str">
        <f>IF(Q4="1","egy",IF(Q4="2","kettő",IF(Q4="3","három",IF(Q4="4","négy",IF(Q4="5","öt","")))))</f>
        <v/>
      </c>
    </row>
    <row r="8" spans="1:17" x14ac:dyDescent="0.25">
      <c r="B8" s="70" t="str">
        <f>IF(B4="6","hat",IF(B4="7","hét",IF(B4="8","nyolc",IF(B4="9","kilenc",""))))</f>
        <v/>
      </c>
      <c r="C8" s="69" t="str">
        <f>IF('Szám betűvel'!$A$2="","",IF('Szám betűvel'!$A$2&gt;999999999,"milliárd",""))</f>
        <v/>
      </c>
      <c r="D8" s="69" t="str">
        <f>IF(AND(C7&lt;&gt;"",'Szám betűvel'!$A$2&gt;1000000000),"-","")</f>
        <v/>
      </c>
      <c r="E8" s="70" t="str">
        <f>IF(E4="6","hatszáz",IF(E4="7","hétszáz",IF(E4="8","nyolcszáz",IF(E4="9","kilencszáz",""))))</f>
        <v/>
      </c>
      <c r="F8" s="70" t="str">
        <f>IF(F4="6","hatvan",IF(F4="7","hetven",IF(F4="8","nyolcvan",IF(F4="9","kilencven",""))))</f>
        <v/>
      </c>
      <c r="G8" s="70" t="str">
        <f>IF(G4="6","hat",IF(G4="7","hét",IF(G4="8","nyolc",IF(G4="9","kilenc",""))))</f>
        <v/>
      </c>
      <c r="H8" s="69" t="str">
        <f>IF('Szám betűvel'!$A$2&gt;999999,IF(AND(E11="",F11="",G11=""),"","millió"),"")</f>
        <v/>
      </c>
      <c r="I8" s="69" t="str">
        <f>IF(AND(H8&lt;&gt;"",'Szám betűvel'!$A$2&gt;1000000),IF(OR(J10&lt;&gt;"",K10&lt;&gt;"",L10&lt;&gt;"",O10&lt;&gt;"",P10&lt;&gt;"",Q10&lt;&gt;""),"-",""),"")</f>
        <v/>
      </c>
      <c r="J8" s="70" t="str">
        <f>IF(J4="6","hatszáz",IF(J4="7","hétszáz",IF(J4="8","nyolcszáz",IF(J4="9","kilencszáz",""))))</f>
        <v/>
      </c>
      <c r="K8" s="70" t="str">
        <f>IF(K4="6","hatvan",IF(K4="7","hetven",IF(K4="8","nyolcvan",IF(K4="9","kilencven",""))))</f>
        <v/>
      </c>
      <c r="L8" s="70" t="str">
        <f>IF(L4="6","hat",IF(L4="7","hét",IF(L4="8","nyolc",IF(L4="9","kilenc",""))))</f>
        <v/>
      </c>
      <c r="M8" s="69" t="str">
        <f>IF('Szám betűvel'!$A$2&gt;999,IF(AND(J11="",K11="",L11=""),"","ezer"),"")</f>
        <v/>
      </c>
      <c r="N8" s="69" t="str">
        <f>IF(AND(M8&lt;&gt;"",'Szám betűvel'!$A$2&gt;1000),IF(OR(O10&lt;&gt;"",P10&lt;&gt;"",Q10&lt;&gt;""),"-",""),"")</f>
        <v/>
      </c>
      <c r="O8" s="70" t="str">
        <f>IF(O4="6","hatszáz",IF(O4="7","hétszáz",IF(O4="8","nyolcszáz",IF(O4="9","kilencszáz",""))))</f>
        <v/>
      </c>
      <c r="P8" s="70" t="str">
        <f>IF(P4="6","hatvan",IF(P4="7","hetven",IF(P4="8","nyolcvan",IF(P4="9","kilencven",""))))</f>
        <v/>
      </c>
      <c r="Q8" s="70" t="str">
        <f>IF(Q4="6","hat",IF(Q4="7","hét",IF(Q4="8","nyolc",IF(Q4="9","kilenc",""))))</f>
        <v/>
      </c>
    </row>
    <row r="10" spans="1:17" x14ac:dyDescent="0.25">
      <c r="B10" s="67" t="str">
        <f t="shared" ref="B10:P10" si="1">IF(B6&lt;&gt;"",B6,IF(B7&lt;&gt;"",B7,B8))</f>
        <v/>
      </c>
      <c r="C10" s="67" t="str">
        <f t="shared" si="1"/>
        <v/>
      </c>
      <c r="D10" s="67" t="str">
        <f t="shared" si="1"/>
        <v/>
      </c>
      <c r="E10" s="67" t="str">
        <f t="shared" si="1"/>
        <v/>
      </c>
      <c r="F10" s="67" t="str">
        <f t="shared" si="1"/>
        <v/>
      </c>
      <c r="G10" s="67" t="str">
        <f t="shared" si="1"/>
        <v/>
      </c>
      <c r="H10" s="67" t="str">
        <f t="shared" si="1"/>
        <v/>
      </c>
      <c r="I10" s="67" t="str">
        <f t="shared" si="1"/>
        <v/>
      </c>
      <c r="J10" s="67" t="str">
        <f t="shared" si="1"/>
        <v/>
      </c>
      <c r="K10" s="67" t="str">
        <f t="shared" si="1"/>
        <v/>
      </c>
      <c r="L10" s="67" t="str">
        <f t="shared" si="1"/>
        <v/>
      </c>
      <c r="M10" s="67" t="str">
        <f t="shared" si="1"/>
        <v/>
      </c>
      <c r="N10" s="67" t="str">
        <f t="shared" si="1"/>
        <v/>
      </c>
      <c r="O10" s="67" t="str">
        <f t="shared" si="1"/>
        <v/>
      </c>
      <c r="P10" s="67" t="str">
        <f t="shared" si="1"/>
        <v/>
      </c>
      <c r="Q10" s="67" t="str">
        <f>IF(Q6&lt;&gt;"",Q6,IF(Q7&lt;&gt;"",Q7,Q8))</f>
        <v>nulla</v>
      </c>
    </row>
    <row r="12" spans="1:17" ht="15.75" thickBot="1" x14ac:dyDescent="0.3"/>
    <row r="13" spans="1:17" ht="16.5" thickTop="1" thickBot="1" x14ac:dyDescent="0.3">
      <c r="A13" s="429" t="str">
        <f>CONCATENATE(B10,C10,D10,E10,F10,G10,H10,I10,J10,K10,L10,M10,N10,O10,P10,Q10)</f>
        <v>nulla</v>
      </c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1"/>
    </row>
    <row r="14" spans="1:17" ht="15.75" thickTop="1" x14ac:dyDescent="0.25"/>
  </sheetData>
  <sheetProtection password="CF7A" sheet="1" objects="1" scenarios="1" selectLockedCells="1" selectUnlockedCells="1"/>
  <mergeCells count="1">
    <mergeCell ref="A13:Q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workbookViewId="0">
      <pane ySplit="1" topLeftCell="A35" activePane="bottomLeft" state="frozen"/>
      <selection pane="bottomLeft" activeCell="B52" sqref="B52"/>
    </sheetView>
  </sheetViews>
  <sheetFormatPr defaultRowHeight="12.75" x14ac:dyDescent="0.2"/>
  <cols>
    <col min="1" max="1" width="25.7109375" customWidth="1"/>
    <col min="2" max="2" width="60.7109375" customWidth="1"/>
    <col min="3" max="3" width="4.7109375" style="82" customWidth="1"/>
    <col min="5" max="5" width="25.5703125" customWidth="1"/>
    <col min="6" max="6" width="59.7109375" customWidth="1"/>
    <col min="7" max="7" width="4.7109375" customWidth="1"/>
    <col min="9" max="9" width="59.7109375" customWidth="1"/>
    <col min="11" max="11" width="17.42578125" customWidth="1"/>
  </cols>
  <sheetData>
    <row r="1" spans="1:12" x14ac:dyDescent="0.2">
      <c r="A1" s="79" t="s">
        <v>120</v>
      </c>
      <c r="B1" s="79" t="s">
        <v>121</v>
      </c>
      <c r="C1" s="80" t="s">
        <v>122</v>
      </c>
      <c r="E1" s="79" t="s">
        <v>120</v>
      </c>
      <c r="F1" s="79" t="s">
        <v>121</v>
      </c>
      <c r="G1" s="80" t="s">
        <v>122</v>
      </c>
      <c r="I1" s="79" t="s">
        <v>125</v>
      </c>
      <c r="K1" s="432" t="s">
        <v>18</v>
      </c>
      <c r="L1" s="432"/>
    </row>
    <row r="2" spans="1:12" x14ac:dyDescent="0.2">
      <c r="A2" s="77" t="s">
        <v>37</v>
      </c>
      <c r="B2" s="78" t="s">
        <v>52</v>
      </c>
      <c r="C2" s="81">
        <v>1</v>
      </c>
      <c r="E2" s="77" t="s">
        <v>123</v>
      </c>
      <c r="F2" s="78" t="s">
        <v>89</v>
      </c>
      <c r="G2" s="81">
        <v>1</v>
      </c>
      <c r="I2" s="84" t="str">
        <f>IF('Többletfeladat-kitűző lap'!$I$28=1,B2,IF('Többletfeladat-kitűző lap'!$I$28=2,F2,""))</f>
        <v/>
      </c>
      <c r="K2" s="77" t="s">
        <v>128</v>
      </c>
      <c r="L2" s="77" t="s">
        <v>129</v>
      </c>
    </row>
    <row r="3" spans="1:12" x14ac:dyDescent="0.2">
      <c r="A3" s="77" t="s">
        <v>37</v>
      </c>
      <c r="B3" s="78" t="s">
        <v>53</v>
      </c>
      <c r="C3" s="81">
        <v>1</v>
      </c>
      <c r="E3" s="77" t="s">
        <v>123</v>
      </c>
      <c r="F3" s="78" t="s">
        <v>70</v>
      </c>
      <c r="G3" s="81">
        <v>1</v>
      </c>
      <c r="I3" s="84" t="str">
        <f>IF('Többletfeladat-kitűző lap'!$I$28=1,B3,IF('Többletfeladat-kitűző lap'!$I$28=2,F3,""))</f>
        <v/>
      </c>
      <c r="K3" s="77" t="s">
        <v>126</v>
      </c>
      <c r="L3" s="77" t="s">
        <v>127</v>
      </c>
    </row>
    <row r="4" spans="1:12" x14ac:dyDescent="0.2">
      <c r="A4" s="77" t="s">
        <v>37</v>
      </c>
      <c r="B4" s="78" t="s">
        <v>54</v>
      </c>
      <c r="C4" s="81">
        <v>1</v>
      </c>
      <c r="E4" s="77" t="s">
        <v>123</v>
      </c>
      <c r="F4" s="78" t="s">
        <v>91</v>
      </c>
      <c r="G4" s="81">
        <v>1</v>
      </c>
      <c r="I4" s="84" t="str">
        <f>IF('Többletfeladat-kitűző lap'!$I$28=1,B4,IF('Többletfeladat-kitűző lap'!$I$28=2,F4,""))</f>
        <v/>
      </c>
      <c r="K4" s="77" t="s">
        <v>35</v>
      </c>
      <c r="L4" s="77" t="s">
        <v>36</v>
      </c>
    </row>
    <row r="5" spans="1:12" x14ac:dyDescent="0.2">
      <c r="A5" s="77" t="s">
        <v>37</v>
      </c>
      <c r="B5" s="78" t="s">
        <v>55</v>
      </c>
      <c r="C5" s="81">
        <v>1</v>
      </c>
      <c r="E5" s="77" t="s">
        <v>123</v>
      </c>
      <c r="F5" s="78" t="s">
        <v>97</v>
      </c>
      <c r="G5" s="81">
        <v>1</v>
      </c>
      <c r="I5" s="84" t="str">
        <f>IF('Többletfeladat-kitűző lap'!$I$28=1,B5,IF('Többletfeladat-kitűző lap'!$I$28=2,F5,""))</f>
        <v/>
      </c>
    </row>
    <row r="6" spans="1:12" x14ac:dyDescent="0.2">
      <c r="A6" s="77" t="s">
        <v>37</v>
      </c>
      <c r="B6" s="78" t="s">
        <v>56</v>
      </c>
      <c r="C6" s="81">
        <v>1</v>
      </c>
      <c r="E6" s="77" t="s">
        <v>123</v>
      </c>
      <c r="F6" s="78" t="s">
        <v>136</v>
      </c>
      <c r="G6" s="81">
        <v>1</v>
      </c>
      <c r="I6" s="84" t="str">
        <f>IF('Többletfeladat-kitűző lap'!$I$28=1,B6,IF('Többletfeladat-kitűző lap'!$I$28=2,F6,""))</f>
        <v/>
      </c>
      <c r="K6" s="84" t="s">
        <v>128</v>
      </c>
      <c r="L6" s="84" t="s">
        <v>129</v>
      </c>
    </row>
    <row r="7" spans="1:12" x14ac:dyDescent="0.2">
      <c r="A7" s="77" t="s">
        <v>37</v>
      </c>
      <c r="B7" s="78" t="s">
        <v>94</v>
      </c>
      <c r="C7" s="81">
        <v>1</v>
      </c>
      <c r="E7" s="77" t="s">
        <v>123</v>
      </c>
      <c r="F7" s="78" t="s">
        <v>98</v>
      </c>
      <c r="G7" s="81">
        <v>1</v>
      </c>
      <c r="I7" s="84" t="str">
        <f>IF('Többletfeladat-kitűző lap'!$I$28=1,B7,IF('Többletfeladat-kitűző lap'!$I$28=2,F7,""))</f>
        <v/>
      </c>
      <c r="K7" s="84" t="str">
        <f>IF('Többletfeladat-kitűző lap'!I28=2,K3,K4)</f>
        <v>Dr. Miseta Attila</v>
      </c>
      <c r="L7" s="84" t="e">
        <f>IF('Többletfeladat-kitűző lap'!#REF!=2,L3,L4)</f>
        <v>#REF!</v>
      </c>
    </row>
    <row r="8" spans="1:12" x14ac:dyDescent="0.2">
      <c r="A8" s="77" t="s">
        <v>37</v>
      </c>
      <c r="B8" s="78" t="s">
        <v>57</v>
      </c>
      <c r="C8" s="81">
        <v>1</v>
      </c>
      <c r="E8" s="77" t="s">
        <v>123</v>
      </c>
      <c r="F8" s="78" t="s">
        <v>90</v>
      </c>
      <c r="G8" s="81">
        <v>1</v>
      </c>
      <c r="I8" s="84" t="str">
        <f>IF('Többletfeladat-kitűző lap'!$I$28=1,B8,IF('Többletfeladat-kitűző lap'!$I$28=2,F8,""))</f>
        <v/>
      </c>
    </row>
    <row r="9" spans="1:12" x14ac:dyDescent="0.2">
      <c r="A9" s="77" t="s">
        <v>37</v>
      </c>
      <c r="B9" s="78" t="s">
        <v>153</v>
      </c>
      <c r="C9" s="81">
        <v>1</v>
      </c>
      <c r="E9" s="77" t="s">
        <v>123</v>
      </c>
      <c r="F9" s="78" t="s">
        <v>69</v>
      </c>
      <c r="G9" s="81">
        <v>1</v>
      </c>
      <c r="I9" s="84" t="str">
        <f>IF('Többletfeladat-kitűző lap'!$I$28=1,B9,IF('Többletfeladat-kitűző lap'!$I$28=2,F9,""))</f>
        <v/>
      </c>
    </row>
    <row r="10" spans="1:12" x14ac:dyDescent="0.2">
      <c r="A10" s="77" t="s">
        <v>37</v>
      </c>
      <c r="B10" s="78" t="s">
        <v>86</v>
      </c>
      <c r="C10" s="81">
        <v>1</v>
      </c>
      <c r="E10" s="77" t="s">
        <v>123</v>
      </c>
      <c r="F10" s="78" t="s">
        <v>71</v>
      </c>
      <c r="G10" s="81">
        <v>1</v>
      </c>
      <c r="I10" s="84" t="str">
        <f>IF('Többletfeladat-kitűző lap'!$I$28=1,B10,IF('Többletfeladat-kitűző lap'!$I$28=2,F10,""))</f>
        <v/>
      </c>
    </row>
    <row r="11" spans="1:12" x14ac:dyDescent="0.2">
      <c r="A11" s="77" t="s">
        <v>37</v>
      </c>
      <c r="B11" s="78" t="s">
        <v>58</v>
      </c>
      <c r="C11" s="81">
        <v>1</v>
      </c>
      <c r="E11" s="77" t="s">
        <v>123</v>
      </c>
      <c r="F11" s="78" t="s">
        <v>72</v>
      </c>
      <c r="G11" s="81">
        <v>1</v>
      </c>
      <c r="I11" s="84" t="str">
        <f>IF('Többletfeladat-kitűző lap'!$I$28=1,B11,IF('Többletfeladat-kitűző lap'!$I$28=2,F11,""))</f>
        <v/>
      </c>
      <c r="L11" s="77" t="s">
        <v>36</v>
      </c>
    </row>
    <row r="12" spans="1:12" x14ac:dyDescent="0.2">
      <c r="A12" s="77" t="s">
        <v>37</v>
      </c>
      <c r="B12" s="78" t="s">
        <v>59</v>
      </c>
      <c r="C12" s="81">
        <v>1</v>
      </c>
      <c r="E12" s="77" t="s">
        <v>123</v>
      </c>
      <c r="F12" s="78" t="s">
        <v>73</v>
      </c>
      <c r="G12" s="81">
        <v>1</v>
      </c>
      <c r="I12" s="84" t="str">
        <f>IF('Többletfeladat-kitűző lap'!$I$28=1,B12,IF('Többletfeladat-kitűző lap'!$I$28=2,F12,""))</f>
        <v/>
      </c>
      <c r="L12" s="77" t="s">
        <v>127</v>
      </c>
    </row>
    <row r="13" spans="1:12" x14ac:dyDescent="0.2">
      <c r="A13" s="77" t="s">
        <v>37</v>
      </c>
      <c r="B13" s="78" t="s">
        <v>60</v>
      </c>
      <c r="C13" s="81">
        <v>1</v>
      </c>
      <c r="E13" s="77" t="s">
        <v>123</v>
      </c>
      <c r="F13" s="78" t="s">
        <v>74</v>
      </c>
      <c r="G13" s="81">
        <v>1</v>
      </c>
      <c r="I13" s="84" t="str">
        <f>IF('Többletfeladat-kitűző lap'!$I$28=1,B13,IF('Többletfeladat-kitűző lap'!$I$28=2,F13,""))</f>
        <v/>
      </c>
      <c r="L13" s="77" t="s">
        <v>167</v>
      </c>
    </row>
    <row r="14" spans="1:12" x14ac:dyDescent="0.2">
      <c r="A14" s="77" t="s">
        <v>37</v>
      </c>
      <c r="B14" s="78" t="s">
        <v>61</v>
      </c>
      <c r="C14" s="81">
        <v>1</v>
      </c>
      <c r="E14" s="77" t="s">
        <v>123</v>
      </c>
      <c r="F14" s="78" t="s">
        <v>75</v>
      </c>
      <c r="G14" s="81">
        <v>1</v>
      </c>
      <c r="I14" s="84" t="str">
        <f>IF('Többletfeladat-kitűző lap'!$I$28=1,B14,IF('Többletfeladat-kitűző lap'!$I$28=2,F14,""))</f>
        <v/>
      </c>
      <c r="L14" s="77"/>
    </row>
    <row r="15" spans="1:12" x14ac:dyDescent="0.2">
      <c r="A15" s="77" t="s">
        <v>37</v>
      </c>
      <c r="B15" s="78" t="s">
        <v>87</v>
      </c>
      <c r="C15" s="81">
        <v>1</v>
      </c>
      <c r="E15" s="77" t="s">
        <v>123</v>
      </c>
      <c r="F15" s="78" t="s">
        <v>76</v>
      </c>
      <c r="G15" s="81">
        <v>1</v>
      </c>
      <c r="I15" s="84" t="str">
        <f>IF('Többletfeladat-kitűző lap'!$I$28=1,B15,IF('Többletfeladat-kitűző lap'!$I$28=2,F15,""))</f>
        <v/>
      </c>
    </row>
    <row r="16" spans="1:12" x14ac:dyDescent="0.2">
      <c r="A16" s="77" t="s">
        <v>37</v>
      </c>
      <c r="B16" s="78" t="s">
        <v>62</v>
      </c>
      <c r="C16" s="81">
        <v>1</v>
      </c>
      <c r="E16" s="77" t="s">
        <v>123</v>
      </c>
      <c r="F16" s="78" t="s">
        <v>137</v>
      </c>
      <c r="G16" s="81">
        <v>1</v>
      </c>
      <c r="I16" s="84" t="str">
        <f>IF('Többletfeladat-kitűző lap'!$I$28=1,B16,IF('Többletfeladat-kitűző lap'!$I$28=2,F16,""))</f>
        <v/>
      </c>
      <c r="K16" s="77" t="s">
        <v>35</v>
      </c>
    </row>
    <row r="17" spans="1:11" x14ac:dyDescent="0.2">
      <c r="A17" s="77" t="s">
        <v>37</v>
      </c>
      <c r="B17" s="78" t="s">
        <v>88</v>
      </c>
      <c r="C17" s="81">
        <v>1</v>
      </c>
      <c r="E17" s="77" t="s">
        <v>123</v>
      </c>
      <c r="F17" s="78" t="s">
        <v>77</v>
      </c>
      <c r="G17" s="81">
        <v>1</v>
      </c>
      <c r="I17" s="84" t="str">
        <f>IF('Többletfeladat-kitűző lap'!$I$28=1,B17,IF('Többletfeladat-kitűző lap'!$I$28=2,F17,""))</f>
        <v/>
      </c>
      <c r="K17" s="77" t="s">
        <v>126</v>
      </c>
    </row>
    <row r="18" spans="1:11" x14ac:dyDescent="0.2">
      <c r="A18" s="77" t="s">
        <v>37</v>
      </c>
      <c r="B18" s="78" t="s">
        <v>99</v>
      </c>
      <c r="C18" s="81">
        <v>1</v>
      </c>
      <c r="E18" s="77" t="s">
        <v>123</v>
      </c>
      <c r="F18" s="78" t="s">
        <v>92</v>
      </c>
      <c r="G18" s="81">
        <v>1</v>
      </c>
      <c r="I18" s="84" t="str">
        <f>IF('Többletfeladat-kitűző lap'!$I$28=1,B18,IF('Többletfeladat-kitűző lap'!$I$28=2,F18,""))</f>
        <v/>
      </c>
      <c r="K18" s="77" t="s">
        <v>168</v>
      </c>
    </row>
    <row r="19" spans="1:11" x14ac:dyDescent="0.2">
      <c r="A19" s="77" t="s">
        <v>37</v>
      </c>
      <c r="B19" s="78" t="s">
        <v>63</v>
      </c>
      <c r="C19" s="81">
        <v>1</v>
      </c>
      <c r="E19" s="77" t="s">
        <v>123</v>
      </c>
      <c r="F19" s="78" t="s">
        <v>78</v>
      </c>
      <c r="G19" s="81">
        <v>1</v>
      </c>
      <c r="I19" s="84" t="str">
        <f>IF('Többletfeladat-kitűző lap'!$I$28=1,B19,IF('Többletfeladat-kitűző lap'!$I$28=2,F19,""))</f>
        <v/>
      </c>
      <c r="K19" s="77"/>
    </row>
    <row r="20" spans="1:11" x14ac:dyDescent="0.2">
      <c r="A20" s="77" t="s">
        <v>37</v>
      </c>
      <c r="B20" s="78" t="s">
        <v>64</v>
      </c>
      <c r="C20" s="81">
        <v>1</v>
      </c>
      <c r="E20" s="77" t="s">
        <v>123</v>
      </c>
      <c r="F20" s="78" t="s">
        <v>100</v>
      </c>
      <c r="G20" s="81">
        <v>1</v>
      </c>
      <c r="I20" s="84" t="str">
        <f>IF('Többletfeladat-kitűző lap'!$I$28=1,B20,IF('Többletfeladat-kitűző lap'!$I$28=2,F20,""))</f>
        <v/>
      </c>
    </row>
    <row r="21" spans="1:11" x14ac:dyDescent="0.2">
      <c r="A21" s="77" t="s">
        <v>37</v>
      </c>
      <c r="B21" s="78" t="s">
        <v>65</v>
      </c>
      <c r="C21" s="81">
        <v>1</v>
      </c>
      <c r="E21" s="77" t="s">
        <v>123</v>
      </c>
      <c r="F21" s="78" t="s">
        <v>79</v>
      </c>
      <c r="G21" s="81">
        <v>1</v>
      </c>
      <c r="I21" s="84" t="str">
        <f>IF('Többletfeladat-kitűző lap'!$I$28=1,B21,IF('Többletfeladat-kitűző lap'!$I$28=2,F21,""))</f>
        <v/>
      </c>
    </row>
    <row r="22" spans="1:11" x14ac:dyDescent="0.2">
      <c r="A22" s="77" t="s">
        <v>37</v>
      </c>
      <c r="B22" s="78" t="s">
        <v>66</v>
      </c>
      <c r="C22" s="81">
        <v>1</v>
      </c>
      <c r="E22" s="77" t="s">
        <v>123</v>
      </c>
      <c r="F22" s="78" t="s">
        <v>80</v>
      </c>
      <c r="G22" s="81">
        <v>1</v>
      </c>
      <c r="I22" s="84" t="str">
        <f>IF('Többletfeladat-kitűző lap'!$I$28=1,B22,IF('Többletfeladat-kitűző lap'!$I$28=2,F22,""))</f>
        <v/>
      </c>
    </row>
    <row r="23" spans="1:11" x14ac:dyDescent="0.2">
      <c r="A23" s="77" t="s">
        <v>37</v>
      </c>
      <c r="B23" s="78" t="s">
        <v>67</v>
      </c>
      <c r="C23" s="81">
        <v>1</v>
      </c>
      <c r="E23" s="77" t="s">
        <v>123</v>
      </c>
      <c r="F23" s="78" t="s">
        <v>81</v>
      </c>
      <c r="G23" s="81">
        <v>1</v>
      </c>
      <c r="I23" s="84" t="str">
        <f>IF('Többletfeladat-kitűző lap'!$I$28=1,B23,IF('Többletfeladat-kitűző lap'!$I$28=2,F23,""))</f>
        <v/>
      </c>
    </row>
    <row r="24" spans="1:11" x14ac:dyDescent="0.2">
      <c r="A24" s="77" t="s">
        <v>37</v>
      </c>
      <c r="B24" s="78" t="s">
        <v>68</v>
      </c>
      <c r="C24" s="81">
        <v>1</v>
      </c>
      <c r="E24" s="77" t="s">
        <v>123</v>
      </c>
      <c r="F24" s="78" t="s">
        <v>101</v>
      </c>
      <c r="G24" s="81">
        <v>1</v>
      </c>
      <c r="I24" s="84" t="str">
        <f>IF('Többletfeladat-kitűző lap'!$I$28=1,B24,IF('Többletfeladat-kitűző lap'!$I$28=2,F24,""))</f>
        <v/>
      </c>
    </row>
    <row r="25" spans="1:11" x14ac:dyDescent="0.2">
      <c r="A25" s="77" t="s">
        <v>37</v>
      </c>
      <c r="B25" s="78" t="s">
        <v>95</v>
      </c>
      <c r="C25" s="81">
        <v>2</v>
      </c>
      <c r="E25" s="77" t="s">
        <v>123</v>
      </c>
      <c r="F25" s="78" t="s">
        <v>82</v>
      </c>
      <c r="G25" s="81">
        <v>1</v>
      </c>
      <c r="I25" s="84" t="str">
        <f>IF('Többletfeladat-kitűző lap'!$I$28=1,B25,IF('Többletfeladat-kitűző lap'!$I$28=2,F25,""))</f>
        <v/>
      </c>
    </row>
    <row r="26" spans="1:11" x14ac:dyDescent="0.2">
      <c r="A26" s="77" t="s">
        <v>37</v>
      </c>
      <c r="B26" s="78" t="s">
        <v>96</v>
      </c>
      <c r="C26" s="81">
        <v>2</v>
      </c>
      <c r="E26" s="77" t="s">
        <v>123</v>
      </c>
      <c r="F26" s="78" t="s">
        <v>83</v>
      </c>
      <c r="G26" s="81">
        <v>1</v>
      </c>
      <c r="I26" s="84" t="str">
        <f>IF('Többletfeladat-kitűző lap'!$I$28=1,B26,IF('Többletfeladat-kitűző lap'!$I$28=2,F26,""))</f>
        <v/>
      </c>
    </row>
    <row r="27" spans="1:11" x14ac:dyDescent="0.2">
      <c r="A27" s="77" t="s">
        <v>37</v>
      </c>
      <c r="B27" s="100" t="s">
        <v>154</v>
      </c>
      <c r="C27" s="81">
        <v>2</v>
      </c>
      <c r="E27" s="77" t="s">
        <v>123</v>
      </c>
      <c r="F27" s="78" t="s">
        <v>93</v>
      </c>
      <c r="G27" s="81">
        <v>1</v>
      </c>
      <c r="I27" s="84" t="str">
        <f>IF('Többletfeladat-kitűző lap'!$I$28=1,B27,IF('Többletfeladat-kitűző lap'!$I$28=2,F27,""))</f>
        <v/>
      </c>
    </row>
    <row r="28" spans="1:11" x14ac:dyDescent="0.2">
      <c r="A28" s="77" t="s">
        <v>37</v>
      </c>
      <c r="B28" s="78" t="s">
        <v>85</v>
      </c>
      <c r="C28" s="81">
        <v>2</v>
      </c>
      <c r="E28" s="77" t="s">
        <v>123</v>
      </c>
      <c r="F28" s="78" t="s">
        <v>138</v>
      </c>
      <c r="G28" s="81">
        <v>1</v>
      </c>
      <c r="I28" s="84" t="str">
        <f>IF('Többletfeladat-kitűző lap'!$I$28=1,B28,IF('Többletfeladat-kitűző lap'!$I$28=2,F28,""))</f>
        <v/>
      </c>
    </row>
    <row r="29" spans="1:11" x14ac:dyDescent="0.2">
      <c r="A29" s="77" t="s">
        <v>37</v>
      </c>
      <c r="B29" s="78" t="s">
        <v>155</v>
      </c>
      <c r="C29" s="81">
        <v>3</v>
      </c>
      <c r="E29" s="77" t="s">
        <v>123</v>
      </c>
      <c r="F29" s="78" t="s">
        <v>84</v>
      </c>
      <c r="G29" s="81">
        <v>1</v>
      </c>
      <c r="I29" s="84" t="str">
        <f>IF('Többletfeladat-kitűző lap'!$I$28=1,B29,IF('Többletfeladat-kitűző lap'!$I$28=2,F29,""))</f>
        <v/>
      </c>
    </row>
    <row r="30" spans="1:11" x14ac:dyDescent="0.2">
      <c r="A30" s="77" t="s">
        <v>37</v>
      </c>
      <c r="B30" s="78" t="s">
        <v>156</v>
      </c>
      <c r="C30" s="81">
        <v>3</v>
      </c>
      <c r="E30" s="77" t="s">
        <v>123</v>
      </c>
      <c r="F30" s="132" t="s">
        <v>117</v>
      </c>
      <c r="G30" s="81">
        <v>2</v>
      </c>
      <c r="I30" s="84" t="str">
        <f>IF('Többletfeladat-kitűző lap'!$I$28=1,B30,IF('Többletfeladat-kitűző lap'!$I$28=2,F30,""))</f>
        <v/>
      </c>
    </row>
    <row r="31" spans="1:11" x14ac:dyDescent="0.2">
      <c r="A31" s="77" t="s">
        <v>37</v>
      </c>
      <c r="B31" s="78" t="s">
        <v>157</v>
      </c>
      <c r="C31" s="81">
        <v>3</v>
      </c>
      <c r="E31" s="77" t="s">
        <v>123</v>
      </c>
      <c r="F31" s="132" t="s">
        <v>118</v>
      </c>
      <c r="G31" s="81">
        <v>2</v>
      </c>
      <c r="I31" s="84" t="str">
        <f>IF('Többletfeladat-kitűző lap'!$I$28=1,B31,IF('Többletfeladat-kitűző lap'!$I$28=2,F31,""))</f>
        <v/>
      </c>
    </row>
    <row r="32" spans="1:11" x14ac:dyDescent="0.2">
      <c r="A32" s="77" t="s">
        <v>37</v>
      </c>
      <c r="B32" s="78" t="s">
        <v>158</v>
      </c>
      <c r="C32" s="81">
        <v>3</v>
      </c>
      <c r="E32" s="77" t="s">
        <v>123</v>
      </c>
      <c r="F32" s="132" t="s">
        <v>103</v>
      </c>
      <c r="G32" s="81">
        <v>3</v>
      </c>
      <c r="I32" s="84" t="str">
        <f>IF('Többletfeladat-kitűző lap'!$I$28=1,B32,IF('Többletfeladat-kitűző lap'!$I$28=2,F32,""))</f>
        <v/>
      </c>
    </row>
    <row r="33" spans="1:9" x14ac:dyDescent="0.2">
      <c r="A33" s="77" t="s">
        <v>37</v>
      </c>
      <c r="B33" s="78" t="s">
        <v>159</v>
      </c>
      <c r="C33" s="81">
        <v>3</v>
      </c>
      <c r="E33" s="77" t="s">
        <v>123</v>
      </c>
      <c r="F33" s="132" t="s">
        <v>106</v>
      </c>
      <c r="G33" s="81">
        <v>4</v>
      </c>
      <c r="I33" s="84" t="str">
        <f>IF('Többletfeladat-kitűző lap'!$I$28=1,B33,IF('Többletfeladat-kitűző lap'!$I$28=2,F33,""))</f>
        <v/>
      </c>
    </row>
    <row r="34" spans="1:9" x14ac:dyDescent="0.2">
      <c r="A34" s="77" t="s">
        <v>37</v>
      </c>
      <c r="B34" s="78" t="s">
        <v>160</v>
      </c>
      <c r="C34" s="81">
        <v>3</v>
      </c>
      <c r="E34" s="77" t="s">
        <v>123</v>
      </c>
      <c r="F34" s="132" t="s">
        <v>107</v>
      </c>
      <c r="G34" s="81">
        <v>4</v>
      </c>
      <c r="I34" s="84" t="str">
        <f>IF('Többletfeladat-kitűző lap'!$I$28=1,B34,IF('Többletfeladat-kitűző lap'!$I$28=2,F34,""))</f>
        <v/>
      </c>
    </row>
    <row r="35" spans="1:9" x14ac:dyDescent="0.2">
      <c r="A35" s="77" t="s">
        <v>37</v>
      </c>
      <c r="B35" s="78" t="s">
        <v>161</v>
      </c>
      <c r="C35" s="81">
        <v>3</v>
      </c>
      <c r="E35" s="77" t="s">
        <v>123</v>
      </c>
      <c r="F35" s="132" t="s">
        <v>104</v>
      </c>
      <c r="G35" s="81">
        <v>4</v>
      </c>
      <c r="I35" s="84" t="str">
        <f>IF('Többletfeladat-kitűző lap'!$I$28=1,B35,IF('Többletfeladat-kitűző lap'!$I$28=2,F35,""))</f>
        <v/>
      </c>
    </row>
    <row r="36" spans="1:9" x14ac:dyDescent="0.2">
      <c r="A36" s="77" t="s">
        <v>37</v>
      </c>
      <c r="B36" s="78" t="s">
        <v>162</v>
      </c>
      <c r="C36" s="81">
        <v>3</v>
      </c>
      <c r="E36" s="77" t="s">
        <v>123</v>
      </c>
      <c r="F36" s="132" t="s">
        <v>108</v>
      </c>
      <c r="G36" s="81">
        <v>4</v>
      </c>
      <c r="I36" s="84" t="str">
        <f>IF('Többletfeladat-kitűző lap'!$I$28=1,B36,IF('Többletfeladat-kitűző lap'!$I$28=2,F36,""))</f>
        <v/>
      </c>
    </row>
    <row r="37" spans="1:9" x14ac:dyDescent="0.2">
      <c r="A37" s="77" t="s">
        <v>37</v>
      </c>
      <c r="B37" s="78" t="s">
        <v>163</v>
      </c>
      <c r="C37" s="83">
        <v>3</v>
      </c>
      <c r="E37" s="77" t="s">
        <v>123</v>
      </c>
      <c r="F37" s="132" t="s">
        <v>105</v>
      </c>
      <c r="G37" s="81">
        <v>4</v>
      </c>
      <c r="I37" s="84" t="str">
        <f>IF('Többletfeladat-kitűző lap'!$I$28=1,B37,IF('Többletfeladat-kitűző lap'!$I$28=2,F37,""))</f>
        <v/>
      </c>
    </row>
    <row r="38" spans="1:9" x14ac:dyDescent="0.2">
      <c r="A38" s="77" t="s">
        <v>37</v>
      </c>
      <c r="B38" s="78" t="s">
        <v>164</v>
      </c>
      <c r="C38" s="81">
        <v>4</v>
      </c>
      <c r="E38" s="77" t="s">
        <v>123</v>
      </c>
      <c r="F38" s="132" t="s">
        <v>109</v>
      </c>
      <c r="G38" s="81">
        <v>5</v>
      </c>
      <c r="I38" s="84" t="str">
        <f>IF('Többletfeladat-kitűző lap'!$I$28=1,B38,IF('Többletfeladat-kitűző lap'!$I$28=2,F38,""))</f>
        <v/>
      </c>
    </row>
    <row r="39" spans="1:9" x14ac:dyDescent="0.2">
      <c r="A39" s="77" t="s">
        <v>37</v>
      </c>
      <c r="B39" s="78" t="s">
        <v>165</v>
      </c>
      <c r="C39" s="81">
        <v>4</v>
      </c>
      <c r="E39" s="77" t="s">
        <v>123</v>
      </c>
      <c r="F39" s="132" t="s">
        <v>110</v>
      </c>
      <c r="G39" s="81">
        <v>5</v>
      </c>
      <c r="I39" s="84" t="str">
        <f>IF('Többletfeladat-kitűző lap'!$I$28=1,B39,IF('Többletfeladat-kitűző lap'!$I$28=2,F39,""))</f>
        <v/>
      </c>
    </row>
    <row r="40" spans="1:9" x14ac:dyDescent="0.2">
      <c r="A40" s="77"/>
      <c r="B40" s="78"/>
      <c r="C40" s="81"/>
      <c r="E40" s="77" t="s">
        <v>123</v>
      </c>
      <c r="F40" s="132" t="s">
        <v>112</v>
      </c>
      <c r="G40" s="81">
        <v>5</v>
      </c>
      <c r="I40" s="84" t="str">
        <f>IF('Többletfeladat-kitűző lap'!$I$28=1,B40,IF('Többletfeladat-kitűző lap'!$I$28=2,F40,""))</f>
        <v/>
      </c>
    </row>
    <row r="41" spans="1:9" x14ac:dyDescent="0.2">
      <c r="A41" s="77"/>
      <c r="B41" s="78"/>
      <c r="C41" s="81"/>
      <c r="E41" s="77" t="s">
        <v>123</v>
      </c>
      <c r="F41" s="132" t="s">
        <v>111</v>
      </c>
      <c r="G41" s="81">
        <v>5</v>
      </c>
      <c r="I41" s="84" t="str">
        <f>IF('Többletfeladat-kitűző lap'!$I$28=1,B41,IF('Többletfeladat-kitűző lap'!$I$28=2,F41,""))</f>
        <v/>
      </c>
    </row>
    <row r="42" spans="1:9" x14ac:dyDescent="0.2">
      <c r="A42" s="77"/>
      <c r="B42" s="78"/>
      <c r="C42" s="81"/>
      <c r="E42" s="77" t="s">
        <v>123</v>
      </c>
      <c r="F42" s="132" t="s">
        <v>113</v>
      </c>
      <c r="G42" s="81">
        <v>6</v>
      </c>
      <c r="I42" s="84" t="str">
        <f>IF('Többletfeladat-kitűző lap'!$I$28=1,B42,IF('Többletfeladat-kitűző lap'!$I$28=2,F42,""))</f>
        <v/>
      </c>
    </row>
    <row r="43" spans="1:9" x14ac:dyDescent="0.2">
      <c r="A43" s="77"/>
      <c r="B43" s="78"/>
      <c r="C43" s="81"/>
      <c r="E43" s="77" t="s">
        <v>123</v>
      </c>
      <c r="F43" s="132" t="s">
        <v>119</v>
      </c>
      <c r="G43" s="81">
        <v>6</v>
      </c>
      <c r="I43" s="84" t="str">
        <f>IF('Többletfeladat-kitűző lap'!$I$28=1,B43,IF('Többletfeladat-kitűző lap'!$I$28=2,F43,""))</f>
        <v/>
      </c>
    </row>
    <row r="44" spans="1:9" x14ac:dyDescent="0.2">
      <c r="A44" s="77"/>
      <c r="B44" s="78"/>
      <c r="C44" s="81"/>
      <c r="E44" s="77" t="s">
        <v>123</v>
      </c>
      <c r="F44" s="132" t="s">
        <v>116</v>
      </c>
      <c r="G44" s="81">
        <v>6</v>
      </c>
      <c r="I44" s="84" t="str">
        <f>IF('Többletfeladat-kitűző lap'!$I$28=1,B44,IF('Többletfeladat-kitűző lap'!$I$28=2,F44,""))</f>
        <v/>
      </c>
    </row>
    <row r="45" spans="1:9" x14ac:dyDescent="0.2">
      <c r="A45" s="77"/>
      <c r="B45" s="78"/>
      <c r="C45" s="81"/>
      <c r="E45" s="77" t="s">
        <v>123</v>
      </c>
      <c r="F45" s="132" t="s">
        <v>115</v>
      </c>
      <c r="G45" s="81">
        <v>6</v>
      </c>
      <c r="I45" s="84" t="str">
        <f>IF('Többletfeladat-kitűző lap'!$I$28=1,B45,IF('Többletfeladat-kitűző lap'!$I$28=2,F45,""))</f>
        <v/>
      </c>
    </row>
    <row r="46" spans="1:9" x14ac:dyDescent="0.2">
      <c r="A46" s="77"/>
      <c r="B46" s="78"/>
      <c r="C46" s="81"/>
      <c r="E46" s="77" t="s">
        <v>123</v>
      </c>
      <c r="F46" s="132" t="s">
        <v>114</v>
      </c>
      <c r="G46" s="81">
        <v>6</v>
      </c>
      <c r="I46" s="84" t="str">
        <f>IF('Többletfeladat-kitűző lap'!$I$28=1,B46,IF('Többletfeladat-kitűző lap'!$I$28=2,F46,""))</f>
        <v/>
      </c>
    </row>
    <row r="47" spans="1:9" x14ac:dyDescent="0.2">
      <c r="A47" s="77"/>
      <c r="B47" s="78"/>
      <c r="C47" s="81"/>
      <c r="E47" s="77" t="s">
        <v>123</v>
      </c>
      <c r="F47" s="78" t="s">
        <v>102</v>
      </c>
      <c r="G47" s="81">
        <v>7</v>
      </c>
      <c r="I47" s="84" t="str">
        <f>IF('Többletfeladat-kitűző lap'!$I$28=1,B47,IF('Többletfeladat-kitűző lap'!$I$28=2,F47,""))</f>
        <v/>
      </c>
    </row>
    <row r="48" spans="1:9" x14ac:dyDescent="0.2">
      <c r="C48"/>
    </row>
    <row r="49" spans="1:9" x14ac:dyDescent="0.2">
      <c r="C49"/>
    </row>
    <row r="50" spans="1:9" x14ac:dyDescent="0.2">
      <c r="C50"/>
      <c r="I50" s="84" t="s">
        <v>6</v>
      </c>
    </row>
    <row r="51" spans="1:9" x14ac:dyDescent="0.2">
      <c r="C51"/>
      <c r="I51" s="84" t="s">
        <v>130</v>
      </c>
    </row>
    <row r="52" spans="1:9" x14ac:dyDescent="0.2">
      <c r="C52"/>
      <c r="I52" s="84"/>
    </row>
    <row r="53" spans="1:9" x14ac:dyDescent="0.2">
      <c r="C53"/>
    </row>
    <row r="54" spans="1:9" x14ac:dyDescent="0.2">
      <c r="C54"/>
    </row>
    <row r="55" spans="1:9" x14ac:dyDescent="0.2">
      <c r="C55"/>
    </row>
    <row r="56" spans="1:9" x14ac:dyDescent="0.2">
      <c r="C56"/>
    </row>
    <row r="57" spans="1:9" x14ac:dyDescent="0.2">
      <c r="C57"/>
    </row>
    <row r="58" spans="1:9" x14ac:dyDescent="0.2">
      <c r="C58"/>
    </row>
    <row r="59" spans="1:9" x14ac:dyDescent="0.2">
      <c r="A59" s="195" t="s">
        <v>215</v>
      </c>
      <c r="C59"/>
    </row>
    <row r="60" spans="1:9" x14ac:dyDescent="0.2">
      <c r="A60" s="77" t="s">
        <v>216</v>
      </c>
      <c r="C60"/>
    </row>
    <row r="61" spans="1:9" x14ac:dyDescent="0.2">
      <c r="A61" s="77" t="s">
        <v>218</v>
      </c>
      <c r="C61"/>
    </row>
    <row r="62" spans="1:9" x14ac:dyDescent="0.2">
      <c r="A62" s="77" t="s">
        <v>217</v>
      </c>
      <c r="C62"/>
    </row>
    <row r="63" spans="1:9" x14ac:dyDescent="0.2">
      <c r="A63" s="77" t="s">
        <v>214</v>
      </c>
      <c r="C63"/>
    </row>
    <row r="64" spans="1:9" x14ac:dyDescent="0.2">
      <c r="A64" s="77" t="s">
        <v>219</v>
      </c>
      <c r="C64"/>
    </row>
    <row r="65" spans="1:3" x14ac:dyDescent="0.2">
      <c r="A65" s="77"/>
      <c r="C65"/>
    </row>
    <row r="66" spans="1:3" x14ac:dyDescent="0.2">
      <c r="C66"/>
    </row>
    <row r="67" spans="1:3" x14ac:dyDescent="0.2">
      <c r="C67"/>
    </row>
    <row r="68" spans="1:3" x14ac:dyDescent="0.2">
      <c r="C68"/>
    </row>
    <row r="69" spans="1:3" x14ac:dyDescent="0.2">
      <c r="C69"/>
    </row>
    <row r="70" spans="1:3" x14ac:dyDescent="0.2">
      <c r="C70"/>
    </row>
    <row r="71" spans="1:3" x14ac:dyDescent="0.2">
      <c r="C71"/>
    </row>
    <row r="72" spans="1:3" x14ac:dyDescent="0.2">
      <c r="C72"/>
    </row>
    <row r="73" spans="1:3" x14ac:dyDescent="0.2">
      <c r="C73"/>
    </row>
    <row r="74" spans="1:3" x14ac:dyDescent="0.2">
      <c r="C74"/>
    </row>
    <row r="75" spans="1:3" x14ac:dyDescent="0.2">
      <c r="C75"/>
    </row>
    <row r="76" spans="1:3" x14ac:dyDescent="0.2">
      <c r="C76"/>
    </row>
    <row r="77" spans="1:3" x14ac:dyDescent="0.2">
      <c r="C77"/>
    </row>
    <row r="78" spans="1:3" x14ac:dyDescent="0.2">
      <c r="C78"/>
    </row>
    <row r="79" spans="1:3" x14ac:dyDescent="0.2">
      <c r="C79"/>
    </row>
    <row r="80" spans="1:3" x14ac:dyDescent="0.2">
      <c r="C80"/>
    </row>
    <row r="81" spans="1:3" x14ac:dyDescent="0.2">
      <c r="C81"/>
    </row>
    <row r="82" spans="1:3" x14ac:dyDescent="0.2">
      <c r="C82"/>
    </row>
    <row r="83" spans="1:3" x14ac:dyDescent="0.2">
      <c r="A83" s="77" t="s">
        <v>124</v>
      </c>
      <c r="B83" s="78" t="s">
        <v>124</v>
      </c>
      <c r="C83" s="81"/>
    </row>
    <row r="89" spans="1:3" x14ac:dyDescent="0.2">
      <c r="A89" s="77" t="s">
        <v>37</v>
      </c>
    </row>
    <row r="90" spans="1:3" x14ac:dyDescent="0.2">
      <c r="A90" s="77" t="s">
        <v>123</v>
      </c>
    </row>
    <row r="91" spans="1:3" x14ac:dyDescent="0.2">
      <c r="A91" s="83"/>
    </row>
  </sheetData>
  <sheetProtection password="CF7A" sheet="1" objects="1" scenarios="1"/>
  <sortState ref="F5:F29">
    <sortCondition ref="F5:F29"/>
  </sortState>
  <mergeCells count="1">
    <mergeCell ref="K1: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Z49"/>
  <sheetViews>
    <sheetView showGridLines="0" tabSelected="1" view="pageBreakPreview" topLeftCell="A34" zoomScale="150" zoomScaleNormal="100" zoomScaleSheetLayoutView="150" workbookViewId="0">
      <selection activeCell="A23" sqref="A23:Z23"/>
    </sheetView>
  </sheetViews>
  <sheetFormatPr defaultRowHeight="15" x14ac:dyDescent="0.2"/>
  <cols>
    <col min="1" max="26" width="3.7109375" style="137" customWidth="1"/>
    <col min="27" max="256" width="9.140625" style="137"/>
    <col min="257" max="282" width="3.7109375" style="137" customWidth="1"/>
    <col min="283" max="512" width="9.140625" style="137"/>
    <col min="513" max="538" width="3.7109375" style="137" customWidth="1"/>
    <col min="539" max="768" width="9.140625" style="137"/>
    <col min="769" max="794" width="3.7109375" style="137" customWidth="1"/>
    <col min="795" max="1024" width="9.140625" style="137"/>
    <col min="1025" max="1050" width="3.7109375" style="137" customWidth="1"/>
    <col min="1051" max="1280" width="9.140625" style="137"/>
    <col min="1281" max="1306" width="3.7109375" style="137" customWidth="1"/>
    <col min="1307" max="1536" width="9.140625" style="137"/>
    <col min="1537" max="1562" width="3.7109375" style="137" customWidth="1"/>
    <col min="1563" max="1792" width="9.140625" style="137"/>
    <col min="1793" max="1818" width="3.7109375" style="137" customWidth="1"/>
    <col min="1819" max="2048" width="9.140625" style="137"/>
    <col min="2049" max="2074" width="3.7109375" style="137" customWidth="1"/>
    <col min="2075" max="2304" width="9.140625" style="137"/>
    <col min="2305" max="2330" width="3.7109375" style="137" customWidth="1"/>
    <col min="2331" max="2560" width="9.140625" style="137"/>
    <col min="2561" max="2586" width="3.7109375" style="137" customWidth="1"/>
    <col min="2587" max="2816" width="9.140625" style="137"/>
    <col min="2817" max="2842" width="3.7109375" style="137" customWidth="1"/>
    <col min="2843" max="3072" width="9.140625" style="137"/>
    <col min="3073" max="3098" width="3.7109375" style="137" customWidth="1"/>
    <col min="3099" max="3328" width="9.140625" style="137"/>
    <col min="3329" max="3354" width="3.7109375" style="137" customWidth="1"/>
    <col min="3355" max="3584" width="9.140625" style="137"/>
    <col min="3585" max="3610" width="3.7109375" style="137" customWidth="1"/>
    <col min="3611" max="3840" width="9.140625" style="137"/>
    <col min="3841" max="3866" width="3.7109375" style="137" customWidth="1"/>
    <col min="3867" max="4096" width="9.140625" style="137"/>
    <col min="4097" max="4122" width="3.7109375" style="137" customWidth="1"/>
    <col min="4123" max="4352" width="9.140625" style="137"/>
    <col min="4353" max="4378" width="3.7109375" style="137" customWidth="1"/>
    <col min="4379" max="4608" width="9.140625" style="137"/>
    <col min="4609" max="4634" width="3.7109375" style="137" customWidth="1"/>
    <col min="4635" max="4864" width="9.140625" style="137"/>
    <col min="4865" max="4890" width="3.7109375" style="137" customWidth="1"/>
    <col min="4891" max="5120" width="9.140625" style="137"/>
    <col min="5121" max="5146" width="3.7109375" style="137" customWidth="1"/>
    <col min="5147" max="5376" width="9.140625" style="137"/>
    <col min="5377" max="5402" width="3.7109375" style="137" customWidth="1"/>
    <col min="5403" max="5632" width="9.140625" style="137"/>
    <col min="5633" max="5658" width="3.7109375" style="137" customWidth="1"/>
    <col min="5659" max="5888" width="9.140625" style="137"/>
    <col min="5889" max="5914" width="3.7109375" style="137" customWidth="1"/>
    <col min="5915" max="6144" width="9.140625" style="137"/>
    <col min="6145" max="6170" width="3.7109375" style="137" customWidth="1"/>
    <col min="6171" max="6400" width="9.140625" style="137"/>
    <col min="6401" max="6426" width="3.7109375" style="137" customWidth="1"/>
    <col min="6427" max="6656" width="9.140625" style="137"/>
    <col min="6657" max="6682" width="3.7109375" style="137" customWidth="1"/>
    <col min="6683" max="6912" width="9.140625" style="137"/>
    <col min="6913" max="6938" width="3.7109375" style="137" customWidth="1"/>
    <col min="6939" max="7168" width="9.140625" style="137"/>
    <col min="7169" max="7194" width="3.7109375" style="137" customWidth="1"/>
    <col min="7195" max="7424" width="9.140625" style="137"/>
    <col min="7425" max="7450" width="3.7109375" style="137" customWidth="1"/>
    <col min="7451" max="7680" width="9.140625" style="137"/>
    <col min="7681" max="7706" width="3.7109375" style="137" customWidth="1"/>
    <col min="7707" max="7936" width="9.140625" style="137"/>
    <col min="7937" max="7962" width="3.7109375" style="137" customWidth="1"/>
    <col min="7963" max="8192" width="9.140625" style="137"/>
    <col min="8193" max="8218" width="3.7109375" style="137" customWidth="1"/>
    <col min="8219" max="8448" width="9.140625" style="137"/>
    <col min="8449" max="8474" width="3.7109375" style="137" customWidth="1"/>
    <col min="8475" max="8704" width="9.140625" style="137"/>
    <col min="8705" max="8730" width="3.7109375" style="137" customWidth="1"/>
    <col min="8731" max="8960" width="9.140625" style="137"/>
    <col min="8961" max="8986" width="3.7109375" style="137" customWidth="1"/>
    <col min="8987" max="9216" width="9.140625" style="137"/>
    <col min="9217" max="9242" width="3.7109375" style="137" customWidth="1"/>
    <col min="9243" max="9472" width="9.140625" style="137"/>
    <col min="9473" max="9498" width="3.7109375" style="137" customWidth="1"/>
    <col min="9499" max="9728" width="9.140625" style="137"/>
    <col min="9729" max="9754" width="3.7109375" style="137" customWidth="1"/>
    <col min="9755" max="9984" width="9.140625" style="137"/>
    <col min="9985" max="10010" width="3.7109375" style="137" customWidth="1"/>
    <col min="10011" max="10240" width="9.140625" style="137"/>
    <col min="10241" max="10266" width="3.7109375" style="137" customWidth="1"/>
    <col min="10267" max="10496" width="9.140625" style="137"/>
    <col min="10497" max="10522" width="3.7109375" style="137" customWidth="1"/>
    <col min="10523" max="10752" width="9.140625" style="137"/>
    <col min="10753" max="10778" width="3.7109375" style="137" customWidth="1"/>
    <col min="10779" max="11008" width="9.140625" style="137"/>
    <col min="11009" max="11034" width="3.7109375" style="137" customWidth="1"/>
    <col min="11035" max="11264" width="9.140625" style="137"/>
    <col min="11265" max="11290" width="3.7109375" style="137" customWidth="1"/>
    <col min="11291" max="11520" width="9.140625" style="137"/>
    <col min="11521" max="11546" width="3.7109375" style="137" customWidth="1"/>
    <col min="11547" max="11776" width="9.140625" style="137"/>
    <col min="11777" max="11802" width="3.7109375" style="137" customWidth="1"/>
    <col min="11803" max="12032" width="9.140625" style="137"/>
    <col min="12033" max="12058" width="3.7109375" style="137" customWidth="1"/>
    <col min="12059" max="12288" width="9.140625" style="137"/>
    <col min="12289" max="12314" width="3.7109375" style="137" customWidth="1"/>
    <col min="12315" max="12544" width="9.140625" style="137"/>
    <col min="12545" max="12570" width="3.7109375" style="137" customWidth="1"/>
    <col min="12571" max="12800" width="9.140625" style="137"/>
    <col min="12801" max="12826" width="3.7109375" style="137" customWidth="1"/>
    <col min="12827" max="13056" width="9.140625" style="137"/>
    <col min="13057" max="13082" width="3.7109375" style="137" customWidth="1"/>
    <col min="13083" max="13312" width="9.140625" style="137"/>
    <col min="13313" max="13338" width="3.7109375" style="137" customWidth="1"/>
    <col min="13339" max="13568" width="9.140625" style="137"/>
    <col min="13569" max="13594" width="3.7109375" style="137" customWidth="1"/>
    <col min="13595" max="13824" width="9.140625" style="137"/>
    <col min="13825" max="13850" width="3.7109375" style="137" customWidth="1"/>
    <col min="13851" max="14080" width="9.140625" style="137"/>
    <col min="14081" max="14106" width="3.7109375" style="137" customWidth="1"/>
    <col min="14107" max="14336" width="9.140625" style="137"/>
    <col min="14337" max="14362" width="3.7109375" style="137" customWidth="1"/>
    <col min="14363" max="14592" width="9.140625" style="137"/>
    <col min="14593" max="14618" width="3.7109375" style="137" customWidth="1"/>
    <col min="14619" max="14848" width="9.140625" style="137"/>
    <col min="14849" max="14874" width="3.7109375" style="137" customWidth="1"/>
    <col min="14875" max="15104" width="9.140625" style="137"/>
    <col min="15105" max="15130" width="3.7109375" style="137" customWidth="1"/>
    <col min="15131" max="15360" width="9.140625" style="137"/>
    <col min="15361" max="15386" width="3.7109375" style="137" customWidth="1"/>
    <col min="15387" max="15616" width="9.140625" style="137"/>
    <col min="15617" max="15642" width="3.7109375" style="137" customWidth="1"/>
    <col min="15643" max="15872" width="9.140625" style="137"/>
    <col min="15873" max="15898" width="3.7109375" style="137" customWidth="1"/>
    <col min="15899" max="16128" width="9.140625" style="137"/>
    <col min="16129" max="16154" width="3.7109375" style="137" customWidth="1"/>
    <col min="16155" max="16384" width="9.140625" style="137"/>
  </cols>
  <sheetData>
    <row r="1" spans="1:26" ht="15" customHeight="1" x14ac:dyDescent="0.2">
      <c r="A1" s="136"/>
      <c r="B1" s="136"/>
      <c r="C1" s="433"/>
      <c r="D1" s="433"/>
      <c r="E1" s="433"/>
      <c r="F1" s="433"/>
      <c r="G1" s="433"/>
      <c r="H1" s="433"/>
      <c r="I1" s="136"/>
      <c r="J1" s="136"/>
      <c r="K1" s="136"/>
      <c r="L1" s="136"/>
      <c r="M1" s="136"/>
      <c r="N1" s="136"/>
      <c r="O1" s="136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</row>
    <row r="2" spans="1:26" ht="15" customHeight="1" x14ac:dyDescent="0.2">
      <c r="A2" s="136"/>
      <c r="B2" s="136"/>
      <c r="C2" s="435"/>
      <c r="D2" s="435"/>
      <c r="E2" s="435"/>
      <c r="F2" s="435"/>
      <c r="G2" s="435"/>
      <c r="H2" s="435"/>
      <c r="I2" s="136"/>
      <c r="J2" s="136"/>
      <c r="K2" s="136"/>
      <c r="L2" s="136"/>
      <c r="M2" s="136"/>
      <c r="N2" s="136"/>
      <c r="O2" s="136"/>
      <c r="P2" s="138"/>
      <c r="Q2" s="138"/>
      <c r="R2" s="138"/>
      <c r="S2" s="138"/>
      <c r="T2" s="436" t="s">
        <v>171</v>
      </c>
      <c r="U2" s="436"/>
      <c r="V2" s="436"/>
      <c r="W2" s="437">
        <v>42339</v>
      </c>
      <c r="X2" s="437"/>
      <c r="Y2" s="437"/>
      <c r="Z2" s="437"/>
    </row>
    <row r="3" spans="1:26" ht="26.25" customHeight="1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1:26" ht="12" customHeight="1" x14ac:dyDescent="0.2">
      <c r="A4" s="140" t="s">
        <v>172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</row>
    <row r="5" spans="1:26" ht="18" customHeight="1" x14ac:dyDescent="0.2">
      <c r="A5" s="434" t="s">
        <v>224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</row>
    <row r="6" spans="1:26" ht="13.5" customHeight="1" x14ac:dyDescent="0.2">
      <c r="A6" s="438" t="s">
        <v>220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</row>
    <row r="7" spans="1:26" ht="13.5" customHeight="1" x14ac:dyDescent="0.2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</row>
    <row r="8" spans="1:26" ht="13.5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</row>
    <row r="9" spans="1:26" ht="16.5" customHeight="1" x14ac:dyDescent="0.2">
      <c r="A9" s="439" t="s">
        <v>173</v>
      </c>
      <c r="B9" s="439"/>
      <c r="C9" s="439"/>
      <c r="D9" s="439"/>
      <c r="E9" s="439"/>
      <c r="F9" s="440" t="str">
        <f>IF('Többletfeladat-kitűző lap'!I22="","",'Többletfeladat-kitűző lap'!I22)</f>
        <v/>
      </c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1" t="s">
        <v>174</v>
      </c>
      <c r="S9" s="441"/>
      <c r="T9" s="441"/>
      <c r="U9" s="441"/>
      <c r="V9" s="440" t="str">
        <f>IF(F9="","",'Többletfeladat-kitűző lap'!I25)</f>
        <v/>
      </c>
      <c r="W9" s="440"/>
      <c r="X9" s="440"/>
      <c r="Y9" s="440"/>
      <c r="Z9" s="440"/>
    </row>
    <row r="10" spans="1:26" ht="16.5" customHeight="1" x14ac:dyDescent="0.2">
      <c r="A10" s="439" t="s">
        <v>175</v>
      </c>
      <c r="B10" s="439"/>
      <c r="C10" s="439"/>
      <c r="D10" s="439"/>
      <c r="E10" s="439"/>
      <c r="F10" s="442" t="str">
        <f>IF(F9="","",'Többletfeladat-kitűző lap'!J28)</f>
        <v/>
      </c>
      <c r="G10" s="443"/>
      <c r="H10" s="443"/>
      <c r="I10" s="443"/>
      <c r="J10" s="443"/>
      <c r="K10" s="443"/>
      <c r="L10" s="443"/>
      <c r="M10" s="443"/>
      <c r="N10" s="444"/>
      <c r="O10" s="441" t="s">
        <v>176</v>
      </c>
      <c r="P10" s="441"/>
      <c r="Q10" s="441"/>
      <c r="R10" s="440" t="str">
        <f>IF(F9="","",'Többletfeladat-kitűző lap'!I26)</f>
        <v/>
      </c>
      <c r="S10" s="440"/>
      <c r="T10" s="440"/>
      <c r="U10" s="440"/>
      <c r="V10" s="440"/>
      <c r="W10" s="440"/>
      <c r="X10" s="440"/>
      <c r="Y10" s="440"/>
      <c r="Z10" s="440"/>
    </row>
    <row r="11" spans="1:26" ht="9" customHeight="1" x14ac:dyDescent="0.2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  <row r="12" spans="1:26" ht="16.5" customHeight="1" x14ac:dyDescent="0.2">
      <c r="A12" s="445" t="s">
        <v>177</v>
      </c>
      <c r="B12" s="446"/>
      <c r="C12" s="446"/>
      <c r="D12" s="446"/>
      <c r="E12" s="447"/>
      <c r="F12" s="448" t="s">
        <v>178</v>
      </c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50"/>
    </row>
    <row r="13" spans="1:26" ht="16.5" customHeight="1" x14ac:dyDescent="0.2">
      <c r="A13" s="452" t="s">
        <v>179</v>
      </c>
      <c r="B13" s="453"/>
      <c r="C13" s="453"/>
      <c r="D13" s="453"/>
      <c r="E13" s="454"/>
      <c r="F13" s="455" t="str">
        <f>IF(F9="","",'Többletfeladat-kitűző lap'!J28)</f>
        <v/>
      </c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7"/>
    </row>
    <row r="14" spans="1:26" s="141" customFormat="1" ht="10.5" customHeight="1" x14ac:dyDescent="0.2">
      <c r="F14" s="142"/>
      <c r="G14" s="142"/>
      <c r="H14" s="142"/>
      <c r="J14" s="142"/>
    </row>
    <row r="15" spans="1:26" s="141" customFormat="1" ht="16.5" customHeight="1" x14ac:dyDescent="0.2">
      <c r="A15" s="458" t="s">
        <v>180</v>
      </c>
      <c r="B15" s="458"/>
      <c r="C15" s="458"/>
      <c r="D15" s="458"/>
      <c r="E15" s="458"/>
      <c r="F15" s="458"/>
      <c r="G15" s="458"/>
      <c r="H15" s="458"/>
      <c r="I15" s="458"/>
      <c r="J15" s="142"/>
    </row>
    <row r="16" spans="1:26" s="141" customFormat="1" ht="16.5" customHeight="1" x14ac:dyDescent="0.2">
      <c r="A16" s="459" t="s">
        <v>15</v>
      </c>
      <c r="B16" s="460"/>
      <c r="C16" s="461" t="str">
        <f>IF('Többletfeladat-kitűző lap'!H67="","",'Többletfeladat-kitűző lap'!H67)</f>
        <v/>
      </c>
      <c r="D16" s="462"/>
      <c r="E16" s="462"/>
      <c r="F16" s="462"/>
      <c r="G16" s="462"/>
      <c r="H16" s="462"/>
      <c r="I16" s="462"/>
      <c r="J16" s="462"/>
      <c r="K16" s="462"/>
      <c r="L16" s="463"/>
      <c r="M16" s="460" t="s">
        <v>148</v>
      </c>
      <c r="N16" s="460"/>
      <c r="O16" s="460"/>
      <c r="P16" s="460"/>
      <c r="Q16" s="464"/>
      <c r="R16" s="465" t="str">
        <f>IF(C16="","",'Többletfeladat-kitűző lap'!W67)</f>
        <v/>
      </c>
      <c r="S16" s="465"/>
      <c r="T16" s="465"/>
      <c r="U16" s="465"/>
      <c r="V16" s="465"/>
      <c r="W16" s="465"/>
      <c r="X16" s="465"/>
      <c r="Y16" s="465"/>
      <c r="Z16" s="465"/>
    </row>
    <row r="17" spans="1:26" ht="16.5" customHeight="1" x14ac:dyDescent="0.2">
      <c r="A17" s="445" t="s">
        <v>149</v>
      </c>
      <c r="B17" s="446"/>
      <c r="C17" s="446"/>
      <c r="D17" s="446"/>
      <c r="E17" s="447"/>
      <c r="F17" s="455" t="str">
        <f>IF(C16="","",'Többletfeladat-kitűző lap'!H69)</f>
        <v/>
      </c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7"/>
    </row>
    <row r="18" spans="1:26" s="141" customFormat="1" ht="10.5" customHeight="1" x14ac:dyDescent="0.2">
      <c r="F18" s="142"/>
      <c r="G18" s="142"/>
      <c r="H18" s="142"/>
      <c r="J18" s="142"/>
    </row>
    <row r="19" spans="1:26" ht="16.5" customHeight="1" x14ac:dyDescent="0.2">
      <c r="A19" s="445" t="s">
        <v>221</v>
      </c>
      <c r="B19" s="446"/>
      <c r="C19" s="446"/>
      <c r="D19" s="446"/>
      <c r="E19" s="446"/>
      <c r="F19" s="446"/>
      <c r="G19" s="446"/>
      <c r="H19" s="446"/>
      <c r="I19" s="446"/>
      <c r="J19" s="446"/>
      <c r="K19" s="466" t="str">
        <f>IF('Többletfeladat-kitűző lap'!X8="","",'Többletfeladat-kitűző lap'!X8)</f>
        <v/>
      </c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8"/>
    </row>
    <row r="20" spans="1:26" s="141" customFormat="1" ht="10.5" customHeight="1" x14ac:dyDescent="0.2">
      <c r="F20" s="142"/>
      <c r="G20" s="142"/>
      <c r="H20" s="142"/>
      <c r="J20" s="142"/>
    </row>
    <row r="21" spans="1:26" ht="15" customHeight="1" x14ac:dyDescent="0.2">
      <c r="A21" s="469" t="s">
        <v>223</v>
      </c>
      <c r="B21" s="469"/>
      <c r="C21" s="469"/>
      <c r="D21" s="469"/>
      <c r="E21" s="469"/>
      <c r="F21" s="469"/>
      <c r="G21" s="469"/>
      <c r="H21" s="469"/>
      <c r="I21" s="469"/>
      <c r="J21" s="138"/>
    </row>
    <row r="22" spans="1:26" s="141" customFormat="1" ht="14.25" customHeight="1" x14ac:dyDescent="0.2">
      <c r="A22" s="451" t="s">
        <v>236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</row>
    <row r="23" spans="1:26" ht="75" customHeight="1" x14ac:dyDescent="0.2">
      <c r="A23" s="473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5"/>
    </row>
    <row r="24" spans="1:26" ht="75" customHeight="1" x14ac:dyDescent="0.2">
      <c r="A24" s="476"/>
      <c r="B24" s="477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8"/>
    </row>
    <row r="25" spans="1:26" ht="10.5" customHeight="1" x14ac:dyDescent="0.2"/>
    <row r="26" spans="1:26" ht="15.75" customHeight="1" x14ac:dyDescent="0.35">
      <c r="A26" s="479" t="s">
        <v>181</v>
      </c>
      <c r="B26" s="479"/>
      <c r="C26" s="479"/>
      <c r="D26" s="479"/>
      <c r="E26" s="480"/>
      <c r="F26" s="481" t="str">
        <f>IF(K19="","",IF('Többletfeladat-kitűző lap'!A47="x",'Többletfeladat-kitűző lap'!C47,""))</f>
        <v/>
      </c>
      <c r="G26" s="482"/>
      <c r="H26" s="482"/>
      <c r="I26" s="482"/>
      <c r="J26" s="482"/>
      <c r="K26" s="482"/>
      <c r="L26" s="482"/>
      <c r="M26" s="483"/>
      <c r="N26" s="143" t="s">
        <v>182</v>
      </c>
      <c r="O26" s="481" t="str">
        <f>IF(F26="","",IF('Többletfeladat-kitűző lap'!A47="x",'Többletfeladat-kitűző lap'!M47,""))</f>
        <v/>
      </c>
      <c r="P26" s="482"/>
      <c r="Q26" s="482"/>
      <c r="R26" s="482"/>
      <c r="S26" s="482"/>
      <c r="T26" s="482"/>
      <c r="U26" s="482"/>
      <c r="V26" s="483"/>
      <c r="W26" s="484" t="str">
        <f>IF(O26&lt;F26,"Nem jó a dátum!","")</f>
        <v/>
      </c>
      <c r="X26" s="485"/>
      <c r="Y26" s="485"/>
      <c r="Z26" s="485"/>
    </row>
    <row r="27" spans="1:26" s="145" customFormat="1" ht="15" customHeight="1" x14ac:dyDescent="0.2">
      <c r="A27" s="144"/>
      <c r="B27" s="144"/>
      <c r="C27" s="144"/>
      <c r="D27" s="144"/>
      <c r="E27" s="144"/>
      <c r="F27" s="486" t="s">
        <v>183</v>
      </c>
      <c r="G27" s="486"/>
      <c r="H27" s="486"/>
      <c r="I27" s="486"/>
      <c r="J27" s="486"/>
      <c r="K27" s="486"/>
      <c r="L27" s="486"/>
      <c r="M27" s="486"/>
      <c r="N27" s="144"/>
      <c r="O27" s="486" t="s">
        <v>184</v>
      </c>
      <c r="P27" s="486"/>
      <c r="Q27" s="486"/>
      <c r="R27" s="486"/>
      <c r="S27" s="486"/>
      <c r="T27" s="486"/>
      <c r="U27" s="486"/>
      <c r="V27" s="486"/>
      <c r="W27" s="144"/>
      <c r="X27" s="144"/>
      <c r="Y27" s="144"/>
      <c r="Z27" s="144"/>
    </row>
    <row r="28" spans="1:26" ht="16.5" customHeight="1" x14ac:dyDescent="0.2">
      <c r="A28" s="479" t="s">
        <v>185</v>
      </c>
      <c r="B28" s="479"/>
      <c r="C28" s="479"/>
      <c r="D28" s="479"/>
      <c r="E28" s="479"/>
      <c r="F28" s="479"/>
      <c r="G28" s="487"/>
      <c r="H28" s="488"/>
      <c r="I28" s="488"/>
      <c r="J28" s="488"/>
      <c r="K28" s="489"/>
      <c r="L28" s="490" t="s">
        <v>186</v>
      </c>
      <c r="M28" s="491"/>
      <c r="N28" s="491"/>
      <c r="O28" s="492" t="s">
        <v>222</v>
      </c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</row>
    <row r="29" spans="1:26" s="147" customFormat="1" ht="15" customHeight="1" x14ac:dyDescent="0.2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472"/>
      <c r="P29" s="472"/>
      <c r="Q29" s="472"/>
      <c r="R29" s="472"/>
      <c r="S29" s="472"/>
      <c r="T29" s="472"/>
      <c r="U29" s="472"/>
      <c r="V29" s="472"/>
      <c r="W29" s="146"/>
      <c r="X29" s="146"/>
      <c r="Y29" s="146"/>
      <c r="Z29" s="146"/>
    </row>
    <row r="30" spans="1:26" ht="16.5" customHeight="1" x14ac:dyDescent="0.2">
      <c r="A30" s="479" t="s">
        <v>187</v>
      </c>
      <c r="B30" s="479"/>
      <c r="C30" s="479"/>
      <c r="D30" s="479"/>
      <c r="E30" s="479"/>
      <c r="F30" s="479"/>
      <c r="G30" s="496"/>
      <c r="H30" s="497"/>
      <c r="I30" s="497"/>
      <c r="J30" s="497"/>
      <c r="K30" s="498"/>
      <c r="L30" s="499" t="s">
        <v>188</v>
      </c>
      <c r="M30" s="500"/>
      <c r="N30" s="501" t="str">
        <f>'Összeg betűvel teljighoz'!C2</f>
        <v/>
      </c>
      <c r="O30" s="502"/>
      <c r="P30" s="502"/>
      <c r="Q30" s="502"/>
      <c r="R30" s="502"/>
      <c r="S30" s="502"/>
      <c r="T30" s="502"/>
      <c r="U30" s="502"/>
      <c r="V30" s="502"/>
      <c r="W30" s="502"/>
      <c r="X30" s="503"/>
      <c r="Y30" s="500" t="s">
        <v>189</v>
      </c>
      <c r="Z30" s="500"/>
    </row>
    <row r="31" spans="1:26" ht="15" customHeight="1" x14ac:dyDescent="0.2">
      <c r="A31" s="148"/>
      <c r="B31" s="148"/>
      <c r="C31" s="148"/>
      <c r="D31" s="148"/>
      <c r="E31" s="148"/>
      <c r="F31" s="148"/>
      <c r="G31" s="149"/>
      <c r="H31" s="149"/>
      <c r="I31" s="149"/>
      <c r="J31" s="149"/>
      <c r="K31" s="149"/>
      <c r="L31" s="150"/>
      <c r="M31" s="151"/>
      <c r="N31" s="151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</row>
    <row r="32" spans="1:26" ht="15.75" x14ac:dyDescent="0.2">
      <c r="A32" s="513" t="s">
        <v>190</v>
      </c>
      <c r="B32" s="513"/>
      <c r="C32" s="513"/>
      <c r="D32" s="513"/>
      <c r="E32" s="513"/>
      <c r="F32" s="513"/>
      <c r="G32" s="514" t="s">
        <v>191</v>
      </c>
      <c r="H32" s="514"/>
      <c r="I32" s="515"/>
      <c r="J32" s="516"/>
      <c r="K32" s="153" t="s">
        <v>192</v>
      </c>
    </row>
    <row r="33" spans="1:26" ht="30" customHeight="1" x14ac:dyDescent="0.2">
      <c r="A33" s="148"/>
      <c r="B33" s="148"/>
      <c r="C33" s="148"/>
      <c r="D33" s="148"/>
      <c r="E33" s="148"/>
      <c r="F33" s="148"/>
      <c r="G33" s="149"/>
      <c r="H33" s="149"/>
      <c r="I33" s="149"/>
      <c r="J33" s="149"/>
      <c r="K33" s="149"/>
      <c r="L33" s="150"/>
      <c r="M33" s="151"/>
      <c r="N33" s="151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</row>
    <row r="34" spans="1:26" x14ac:dyDescent="0.2">
      <c r="A34" s="470" t="s">
        <v>235</v>
      </c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</row>
    <row r="36" spans="1:26" x14ac:dyDescent="0.2">
      <c r="D36" s="471" t="str">
        <f>IF(D37="","",IF(D37&lt;F26,"Nem jó a dátum!",""))</f>
        <v/>
      </c>
      <c r="E36" s="471"/>
      <c r="F36" s="471"/>
      <c r="G36" s="471"/>
      <c r="H36" s="471"/>
      <c r="I36" s="471"/>
      <c r="J36" s="471"/>
      <c r="K36" s="471"/>
    </row>
    <row r="37" spans="1:26" x14ac:dyDescent="0.2">
      <c r="A37" s="403" t="s">
        <v>213</v>
      </c>
      <c r="B37" s="403"/>
      <c r="C37" s="404" t="s">
        <v>216</v>
      </c>
      <c r="D37" s="404"/>
      <c r="E37" s="404"/>
      <c r="F37" s="404"/>
      <c r="G37" s="330"/>
      <c r="H37" s="330"/>
      <c r="I37" s="330"/>
      <c r="J37" s="330"/>
      <c r="K37" s="330"/>
      <c r="L37" s="330"/>
      <c r="M37" s="330"/>
    </row>
    <row r="38" spans="1:26" ht="12" customHeight="1" x14ac:dyDescent="0.2">
      <c r="E38" s="202"/>
      <c r="F38" s="202"/>
      <c r="G38" s="495" t="s">
        <v>193</v>
      </c>
      <c r="H38" s="495"/>
      <c r="I38" s="495"/>
      <c r="J38" s="495"/>
      <c r="K38" s="495"/>
      <c r="L38" s="495"/>
      <c r="M38" s="495"/>
      <c r="O38" s="504"/>
      <c r="P38" s="505"/>
      <c r="Q38" s="505"/>
      <c r="R38" s="505"/>
      <c r="S38" s="505"/>
      <c r="T38" s="505"/>
      <c r="U38" s="505"/>
      <c r="V38" s="505"/>
      <c r="W38" s="505"/>
      <c r="X38" s="505"/>
      <c r="Y38" s="505"/>
      <c r="Z38" s="506"/>
    </row>
    <row r="39" spans="1:26" x14ac:dyDescent="0.2">
      <c r="F39" s="154"/>
      <c r="O39" s="507"/>
      <c r="P39" s="508"/>
      <c r="Q39" s="508"/>
      <c r="R39" s="508"/>
      <c r="S39" s="508"/>
      <c r="T39" s="508"/>
      <c r="U39" s="508"/>
      <c r="V39" s="508"/>
      <c r="W39" s="508"/>
      <c r="X39" s="508"/>
      <c r="Y39" s="508"/>
      <c r="Z39" s="509"/>
    </row>
    <row r="40" spans="1:26" ht="9.75" customHeight="1" x14ac:dyDescent="0.2">
      <c r="F40" s="154"/>
      <c r="O40" s="507"/>
      <c r="P40" s="508"/>
      <c r="Q40" s="508"/>
      <c r="R40" s="508"/>
      <c r="S40" s="508"/>
      <c r="T40" s="508"/>
      <c r="U40" s="508"/>
      <c r="V40" s="508"/>
      <c r="W40" s="508"/>
      <c r="X40" s="508"/>
      <c r="Y40" s="508"/>
      <c r="Z40" s="509"/>
    </row>
    <row r="41" spans="1:26" x14ac:dyDescent="0.2">
      <c r="F41" s="154"/>
      <c r="O41" s="507"/>
      <c r="P41" s="508"/>
      <c r="Q41" s="508"/>
      <c r="R41" s="508"/>
      <c r="S41" s="508"/>
      <c r="T41" s="508"/>
      <c r="U41" s="508"/>
      <c r="V41" s="508"/>
      <c r="W41" s="508"/>
      <c r="X41" s="508"/>
      <c r="Y41" s="508"/>
      <c r="Z41" s="509"/>
    </row>
    <row r="42" spans="1:26" ht="9" customHeight="1" x14ac:dyDescent="0.2">
      <c r="F42" s="154"/>
      <c r="O42" s="507"/>
      <c r="P42" s="508"/>
      <c r="Q42" s="508"/>
      <c r="R42" s="508"/>
      <c r="S42" s="508"/>
      <c r="T42" s="508"/>
      <c r="U42" s="508"/>
      <c r="V42" s="508"/>
      <c r="W42" s="508"/>
      <c r="X42" s="508"/>
      <c r="Y42" s="508"/>
      <c r="Z42" s="509"/>
    </row>
    <row r="43" spans="1:26" x14ac:dyDescent="0.2">
      <c r="D43" s="155"/>
      <c r="E43" s="155"/>
      <c r="F43" s="154"/>
      <c r="J43" s="155" t="s">
        <v>194</v>
      </c>
      <c r="O43" s="507"/>
      <c r="P43" s="508"/>
      <c r="Q43" s="508"/>
      <c r="R43" s="508"/>
      <c r="S43" s="508"/>
      <c r="T43" s="508"/>
      <c r="U43" s="508"/>
      <c r="V43" s="508"/>
      <c r="W43" s="508"/>
      <c r="X43" s="508"/>
      <c r="Y43" s="508"/>
      <c r="Z43" s="509"/>
    </row>
    <row r="44" spans="1:26" x14ac:dyDescent="0.2">
      <c r="D44" s="155"/>
      <c r="E44" s="155"/>
      <c r="F44" s="154"/>
      <c r="O44" s="510"/>
      <c r="P44" s="511"/>
      <c r="Q44" s="511"/>
      <c r="R44" s="511"/>
      <c r="S44" s="511"/>
      <c r="T44" s="511"/>
      <c r="U44" s="511"/>
      <c r="V44" s="511"/>
      <c r="W44" s="511"/>
      <c r="X44" s="511"/>
      <c r="Y44" s="511"/>
      <c r="Z44" s="512"/>
    </row>
    <row r="45" spans="1:26" x14ac:dyDescent="0.2">
      <c r="D45" s="155"/>
      <c r="E45" s="155"/>
      <c r="F45" s="154"/>
      <c r="P45" s="493" t="s">
        <v>195</v>
      </c>
      <c r="Q45" s="493"/>
      <c r="R45" s="493"/>
      <c r="S45" s="493"/>
      <c r="T45" s="493"/>
      <c r="U45" s="493"/>
      <c r="V45" s="493"/>
      <c r="W45" s="493"/>
      <c r="X45" s="493"/>
      <c r="Y45" s="493"/>
    </row>
    <row r="46" spans="1:26" ht="20.25" customHeight="1" x14ac:dyDescent="0.2">
      <c r="I46" s="154"/>
      <c r="J46" s="156"/>
      <c r="P46" s="494" t="str">
        <f>IF(C16="","",C16)</f>
        <v/>
      </c>
      <c r="Q46" s="494"/>
      <c r="R46" s="494"/>
      <c r="S46" s="494"/>
      <c r="T46" s="494"/>
      <c r="U46" s="494"/>
      <c r="V46" s="494"/>
      <c r="W46" s="494"/>
      <c r="X46" s="494"/>
      <c r="Y46" s="494"/>
    </row>
    <row r="47" spans="1:26" x14ac:dyDescent="0.2">
      <c r="J47" s="157"/>
      <c r="P47" s="493" t="s">
        <v>196</v>
      </c>
      <c r="Q47" s="493"/>
      <c r="R47" s="493"/>
      <c r="S47" s="493"/>
      <c r="T47" s="493"/>
      <c r="U47" s="493"/>
      <c r="V47" s="493"/>
      <c r="W47" s="493"/>
      <c r="X47" s="493"/>
      <c r="Y47" s="493"/>
    </row>
    <row r="48" spans="1:26" x14ac:dyDescent="0.2">
      <c r="J48" s="157"/>
      <c r="P48" s="158"/>
      <c r="Q48" s="158"/>
      <c r="R48" s="158"/>
      <c r="S48" s="158"/>
      <c r="T48" s="158"/>
      <c r="U48" s="158"/>
      <c r="V48" s="158"/>
      <c r="W48" s="158"/>
      <c r="X48" s="158"/>
      <c r="Y48" s="158"/>
    </row>
    <row r="49" ht="11.25" customHeight="1" x14ac:dyDescent="0.2"/>
  </sheetData>
  <sheetProtection formatCells="0" selectLockedCells="1"/>
  <mergeCells count="62">
    <mergeCell ref="P45:Y45"/>
    <mergeCell ref="P46:Y46"/>
    <mergeCell ref="P47:Y47"/>
    <mergeCell ref="G38:M38"/>
    <mergeCell ref="A30:F30"/>
    <mergeCell ref="G30:K30"/>
    <mergeCell ref="L30:M30"/>
    <mergeCell ref="N30:X30"/>
    <mergeCell ref="O38:Z44"/>
    <mergeCell ref="Y30:Z30"/>
    <mergeCell ref="A37:B37"/>
    <mergeCell ref="C37:F37"/>
    <mergeCell ref="G37:M37"/>
    <mergeCell ref="A32:F32"/>
    <mergeCell ref="G32:H32"/>
    <mergeCell ref="I32:J32"/>
    <mergeCell ref="A34:Z34"/>
    <mergeCell ref="D36:K36"/>
    <mergeCell ref="O29:V29"/>
    <mergeCell ref="A23:Z23"/>
    <mergeCell ref="A24:Z24"/>
    <mergeCell ref="A26:E26"/>
    <mergeCell ref="F26:M26"/>
    <mergeCell ref="O26:V26"/>
    <mergeCell ref="W26:Z26"/>
    <mergeCell ref="F27:M27"/>
    <mergeCell ref="O27:V27"/>
    <mergeCell ref="A28:F28"/>
    <mergeCell ref="G28:K28"/>
    <mergeCell ref="L28:N28"/>
    <mergeCell ref="O28:Z28"/>
    <mergeCell ref="A22:Z22"/>
    <mergeCell ref="A13:E13"/>
    <mergeCell ref="F13:Z13"/>
    <mergeCell ref="A15:I15"/>
    <mergeCell ref="A16:B16"/>
    <mergeCell ref="C16:L16"/>
    <mergeCell ref="M16:Q16"/>
    <mergeCell ref="R16:Z16"/>
    <mergeCell ref="A17:E17"/>
    <mergeCell ref="F17:Z17"/>
    <mergeCell ref="A19:J19"/>
    <mergeCell ref="K19:Z19"/>
    <mergeCell ref="A21:I21"/>
    <mergeCell ref="A10:E10"/>
    <mergeCell ref="F10:N10"/>
    <mergeCell ref="O10:Q10"/>
    <mergeCell ref="R10:Z10"/>
    <mergeCell ref="A12:E12"/>
    <mergeCell ref="F12:Z12"/>
    <mergeCell ref="A5:Z5"/>
    <mergeCell ref="A6:Z6"/>
    <mergeCell ref="A9:E9"/>
    <mergeCell ref="F9:Q9"/>
    <mergeCell ref="R9:U9"/>
    <mergeCell ref="V9:Z9"/>
    <mergeCell ref="C1:H1"/>
    <mergeCell ref="P1:T1"/>
    <mergeCell ref="U1:Z1"/>
    <mergeCell ref="C2:H2"/>
    <mergeCell ref="T2:V2"/>
    <mergeCell ref="W2:Z2"/>
  </mergeCells>
  <dataValidations count="1">
    <dataValidation type="list" allowBlank="1" showInputMessage="1" showErrorMessage="1" sqref="C37">
      <formula1>kelt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0" orientation="portrait" r:id="rId1"/>
  <headerFooter>
    <oddHeader>&amp;L&amp;"-,Félkövér dőlt"© PTE</oddHeader>
    <oddFooter>&amp;L&amp;"-,Dőlt"&amp;9Dokumentum mintatár 2015
Dokumentumok általános célra
Készült:...&amp;C&amp;P/&amp;N&amp;R&amp;"-,Dőlt"&amp;9Teljesítés-igazolás minta
többletfeladat-kitűző laphoz
v20150807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"/>
  <sheetViews>
    <sheetView workbookViewId="0">
      <selection activeCell="F9" sqref="F9:Q9"/>
    </sheetView>
  </sheetViews>
  <sheetFormatPr defaultRowHeight="15" x14ac:dyDescent="0.25"/>
  <cols>
    <col min="1" max="1" width="20.7109375" style="159" customWidth="1"/>
    <col min="2" max="2" width="9.28515625" style="159" customWidth="1"/>
    <col min="3" max="3" width="120.7109375" style="159" customWidth="1"/>
    <col min="4" max="256" width="9.140625" style="159"/>
    <col min="257" max="257" width="20.7109375" style="159" customWidth="1"/>
    <col min="258" max="258" width="9.28515625" style="159" customWidth="1"/>
    <col min="259" max="259" width="120.7109375" style="159" customWidth="1"/>
    <col min="260" max="512" width="9.140625" style="159"/>
    <col min="513" max="513" width="20.7109375" style="159" customWidth="1"/>
    <col min="514" max="514" width="9.28515625" style="159" customWidth="1"/>
    <col min="515" max="515" width="120.7109375" style="159" customWidth="1"/>
    <col min="516" max="768" width="9.140625" style="159"/>
    <col min="769" max="769" width="20.7109375" style="159" customWidth="1"/>
    <col min="770" max="770" width="9.28515625" style="159" customWidth="1"/>
    <col min="771" max="771" width="120.7109375" style="159" customWidth="1"/>
    <col min="772" max="1024" width="9.140625" style="159"/>
    <col min="1025" max="1025" width="20.7109375" style="159" customWidth="1"/>
    <col min="1026" max="1026" width="9.28515625" style="159" customWidth="1"/>
    <col min="1027" max="1027" width="120.7109375" style="159" customWidth="1"/>
    <col min="1028" max="1280" width="9.140625" style="159"/>
    <col min="1281" max="1281" width="20.7109375" style="159" customWidth="1"/>
    <col min="1282" max="1282" width="9.28515625" style="159" customWidth="1"/>
    <col min="1283" max="1283" width="120.7109375" style="159" customWidth="1"/>
    <col min="1284" max="1536" width="9.140625" style="159"/>
    <col min="1537" max="1537" width="20.7109375" style="159" customWidth="1"/>
    <col min="1538" max="1538" width="9.28515625" style="159" customWidth="1"/>
    <col min="1539" max="1539" width="120.7109375" style="159" customWidth="1"/>
    <col min="1540" max="1792" width="9.140625" style="159"/>
    <col min="1793" max="1793" width="20.7109375" style="159" customWidth="1"/>
    <col min="1794" max="1794" width="9.28515625" style="159" customWidth="1"/>
    <col min="1795" max="1795" width="120.7109375" style="159" customWidth="1"/>
    <col min="1796" max="2048" width="9.140625" style="159"/>
    <col min="2049" max="2049" width="20.7109375" style="159" customWidth="1"/>
    <col min="2050" max="2050" width="9.28515625" style="159" customWidth="1"/>
    <col min="2051" max="2051" width="120.7109375" style="159" customWidth="1"/>
    <col min="2052" max="2304" width="9.140625" style="159"/>
    <col min="2305" max="2305" width="20.7109375" style="159" customWidth="1"/>
    <col min="2306" max="2306" width="9.28515625" style="159" customWidth="1"/>
    <col min="2307" max="2307" width="120.7109375" style="159" customWidth="1"/>
    <col min="2308" max="2560" width="9.140625" style="159"/>
    <col min="2561" max="2561" width="20.7109375" style="159" customWidth="1"/>
    <col min="2562" max="2562" width="9.28515625" style="159" customWidth="1"/>
    <col min="2563" max="2563" width="120.7109375" style="159" customWidth="1"/>
    <col min="2564" max="2816" width="9.140625" style="159"/>
    <col min="2817" max="2817" width="20.7109375" style="159" customWidth="1"/>
    <col min="2818" max="2818" width="9.28515625" style="159" customWidth="1"/>
    <col min="2819" max="2819" width="120.7109375" style="159" customWidth="1"/>
    <col min="2820" max="3072" width="9.140625" style="159"/>
    <col min="3073" max="3073" width="20.7109375" style="159" customWidth="1"/>
    <col min="3074" max="3074" width="9.28515625" style="159" customWidth="1"/>
    <col min="3075" max="3075" width="120.7109375" style="159" customWidth="1"/>
    <col min="3076" max="3328" width="9.140625" style="159"/>
    <col min="3329" max="3329" width="20.7109375" style="159" customWidth="1"/>
    <col min="3330" max="3330" width="9.28515625" style="159" customWidth="1"/>
    <col min="3331" max="3331" width="120.7109375" style="159" customWidth="1"/>
    <col min="3332" max="3584" width="9.140625" style="159"/>
    <col min="3585" max="3585" width="20.7109375" style="159" customWidth="1"/>
    <col min="3586" max="3586" width="9.28515625" style="159" customWidth="1"/>
    <col min="3587" max="3587" width="120.7109375" style="159" customWidth="1"/>
    <col min="3588" max="3840" width="9.140625" style="159"/>
    <col min="3841" max="3841" width="20.7109375" style="159" customWidth="1"/>
    <col min="3842" max="3842" width="9.28515625" style="159" customWidth="1"/>
    <col min="3843" max="3843" width="120.7109375" style="159" customWidth="1"/>
    <col min="3844" max="4096" width="9.140625" style="159"/>
    <col min="4097" max="4097" width="20.7109375" style="159" customWidth="1"/>
    <col min="4098" max="4098" width="9.28515625" style="159" customWidth="1"/>
    <col min="4099" max="4099" width="120.7109375" style="159" customWidth="1"/>
    <col min="4100" max="4352" width="9.140625" style="159"/>
    <col min="4353" max="4353" width="20.7109375" style="159" customWidth="1"/>
    <col min="4354" max="4354" width="9.28515625" style="159" customWidth="1"/>
    <col min="4355" max="4355" width="120.7109375" style="159" customWidth="1"/>
    <col min="4356" max="4608" width="9.140625" style="159"/>
    <col min="4609" max="4609" width="20.7109375" style="159" customWidth="1"/>
    <col min="4610" max="4610" width="9.28515625" style="159" customWidth="1"/>
    <col min="4611" max="4611" width="120.7109375" style="159" customWidth="1"/>
    <col min="4612" max="4864" width="9.140625" style="159"/>
    <col min="4865" max="4865" width="20.7109375" style="159" customWidth="1"/>
    <col min="4866" max="4866" width="9.28515625" style="159" customWidth="1"/>
    <col min="4867" max="4867" width="120.7109375" style="159" customWidth="1"/>
    <col min="4868" max="5120" width="9.140625" style="159"/>
    <col min="5121" max="5121" width="20.7109375" style="159" customWidth="1"/>
    <col min="5122" max="5122" width="9.28515625" style="159" customWidth="1"/>
    <col min="5123" max="5123" width="120.7109375" style="159" customWidth="1"/>
    <col min="5124" max="5376" width="9.140625" style="159"/>
    <col min="5377" max="5377" width="20.7109375" style="159" customWidth="1"/>
    <col min="5378" max="5378" width="9.28515625" style="159" customWidth="1"/>
    <col min="5379" max="5379" width="120.7109375" style="159" customWidth="1"/>
    <col min="5380" max="5632" width="9.140625" style="159"/>
    <col min="5633" max="5633" width="20.7109375" style="159" customWidth="1"/>
    <col min="5634" max="5634" width="9.28515625" style="159" customWidth="1"/>
    <col min="5635" max="5635" width="120.7109375" style="159" customWidth="1"/>
    <col min="5636" max="5888" width="9.140625" style="159"/>
    <col min="5889" max="5889" width="20.7109375" style="159" customWidth="1"/>
    <col min="5890" max="5890" width="9.28515625" style="159" customWidth="1"/>
    <col min="5891" max="5891" width="120.7109375" style="159" customWidth="1"/>
    <col min="5892" max="6144" width="9.140625" style="159"/>
    <col min="6145" max="6145" width="20.7109375" style="159" customWidth="1"/>
    <col min="6146" max="6146" width="9.28515625" style="159" customWidth="1"/>
    <col min="6147" max="6147" width="120.7109375" style="159" customWidth="1"/>
    <col min="6148" max="6400" width="9.140625" style="159"/>
    <col min="6401" max="6401" width="20.7109375" style="159" customWidth="1"/>
    <col min="6402" max="6402" width="9.28515625" style="159" customWidth="1"/>
    <col min="6403" max="6403" width="120.7109375" style="159" customWidth="1"/>
    <col min="6404" max="6656" width="9.140625" style="159"/>
    <col min="6657" max="6657" width="20.7109375" style="159" customWidth="1"/>
    <col min="6658" max="6658" width="9.28515625" style="159" customWidth="1"/>
    <col min="6659" max="6659" width="120.7109375" style="159" customWidth="1"/>
    <col min="6660" max="6912" width="9.140625" style="159"/>
    <col min="6913" max="6913" width="20.7109375" style="159" customWidth="1"/>
    <col min="6914" max="6914" width="9.28515625" style="159" customWidth="1"/>
    <col min="6915" max="6915" width="120.7109375" style="159" customWidth="1"/>
    <col min="6916" max="7168" width="9.140625" style="159"/>
    <col min="7169" max="7169" width="20.7109375" style="159" customWidth="1"/>
    <col min="7170" max="7170" width="9.28515625" style="159" customWidth="1"/>
    <col min="7171" max="7171" width="120.7109375" style="159" customWidth="1"/>
    <col min="7172" max="7424" width="9.140625" style="159"/>
    <col min="7425" max="7425" width="20.7109375" style="159" customWidth="1"/>
    <col min="7426" max="7426" width="9.28515625" style="159" customWidth="1"/>
    <col min="7427" max="7427" width="120.7109375" style="159" customWidth="1"/>
    <col min="7428" max="7680" width="9.140625" style="159"/>
    <col min="7681" max="7681" width="20.7109375" style="159" customWidth="1"/>
    <col min="7682" max="7682" width="9.28515625" style="159" customWidth="1"/>
    <col min="7683" max="7683" width="120.7109375" style="159" customWidth="1"/>
    <col min="7684" max="7936" width="9.140625" style="159"/>
    <col min="7937" max="7937" width="20.7109375" style="159" customWidth="1"/>
    <col min="7938" max="7938" width="9.28515625" style="159" customWidth="1"/>
    <col min="7939" max="7939" width="120.7109375" style="159" customWidth="1"/>
    <col min="7940" max="8192" width="9.140625" style="159"/>
    <col min="8193" max="8193" width="20.7109375" style="159" customWidth="1"/>
    <col min="8194" max="8194" width="9.28515625" style="159" customWidth="1"/>
    <col min="8195" max="8195" width="120.7109375" style="159" customWidth="1"/>
    <col min="8196" max="8448" width="9.140625" style="159"/>
    <col min="8449" max="8449" width="20.7109375" style="159" customWidth="1"/>
    <col min="8450" max="8450" width="9.28515625" style="159" customWidth="1"/>
    <col min="8451" max="8451" width="120.7109375" style="159" customWidth="1"/>
    <col min="8452" max="8704" width="9.140625" style="159"/>
    <col min="8705" max="8705" width="20.7109375" style="159" customWidth="1"/>
    <col min="8706" max="8706" width="9.28515625" style="159" customWidth="1"/>
    <col min="8707" max="8707" width="120.7109375" style="159" customWidth="1"/>
    <col min="8708" max="8960" width="9.140625" style="159"/>
    <col min="8961" max="8961" width="20.7109375" style="159" customWidth="1"/>
    <col min="8962" max="8962" width="9.28515625" style="159" customWidth="1"/>
    <col min="8963" max="8963" width="120.7109375" style="159" customWidth="1"/>
    <col min="8964" max="9216" width="9.140625" style="159"/>
    <col min="9217" max="9217" width="20.7109375" style="159" customWidth="1"/>
    <col min="9218" max="9218" width="9.28515625" style="159" customWidth="1"/>
    <col min="9219" max="9219" width="120.7109375" style="159" customWidth="1"/>
    <col min="9220" max="9472" width="9.140625" style="159"/>
    <col min="9473" max="9473" width="20.7109375" style="159" customWidth="1"/>
    <col min="9474" max="9474" width="9.28515625" style="159" customWidth="1"/>
    <col min="9475" max="9475" width="120.7109375" style="159" customWidth="1"/>
    <col min="9476" max="9728" width="9.140625" style="159"/>
    <col min="9729" max="9729" width="20.7109375" style="159" customWidth="1"/>
    <col min="9730" max="9730" width="9.28515625" style="159" customWidth="1"/>
    <col min="9731" max="9731" width="120.7109375" style="159" customWidth="1"/>
    <col min="9732" max="9984" width="9.140625" style="159"/>
    <col min="9985" max="9985" width="20.7109375" style="159" customWidth="1"/>
    <col min="9986" max="9986" width="9.28515625" style="159" customWidth="1"/>
    <col min="9987" max="9987" width="120.7109375" style="159" customWidth="1"/>
    <col min="9988" max="10240" width="9.140625" style="159"/>
    <col min="10241" max="10241" width="20.7109375" style="159" customWidth="1"/>
    <col min="10242" max="10242" width="9.28515625" style="159" customWidth="1"/>
    <col min="10243" max="10243" width="120.7109375" style="159" customWidth="1"/>
    <col min="10244" max="10496" width="9.140625" style="159"/>
    <col min="10497" max="10497" width="20.7109375" style="159" customWidth="1"/>
    <col min="10498" max="10498" width="9.28515625" style="159" customWidth="1"/>
    <col min="10499" max="10499" width="120.7109375" style="159" customWidth="1"/>
    <col min="10500" max="10752" width="9.140625" style="159"/>
    <col min="10753" max="10753" width="20.7109375" style="159" customWidth="1"/>
    <col min="10754" max="10754" width="9.28515625" style="159" customWidth="1"/>
    <col min="10755" max="10755" width="120.7109375" style="159" customWidth="1"/>
    <col min="10756" max="11008" width="9.140625" style="159"/>
    <col min="11009" max="11009" width="20.7109375" style="159" customWidth="1"/>
    <col min="11010" max="11010" width="9.28515625" style="159" customWidth="1"/>
    <col min="11011" max="11011" width="120.7109375" style="159" customWidth="1"/>
    <col min="11012" max="11264" width="9.140625" style="159"/>
    <col min="11265" max="11265" width="20.7109375" style="159" customWidth="1"/>
    <col min="11266" max="11266" width="9.28515625" style="159" customWidth="1"/>
    <col min="11267" max="11267" width="120.7109375" style="159" customWidth="1"/>
    <col min="11268" max="11520" width="9.140625" style="159"/>
    <col min="11521" max="11521" width="20.7109375" style="159" customWidth="1"/>
    <col min="11522" max="11522" width="9.28515625" style="159" customWidth="1"/>
    <col min="11523" max="11523" width="120.7109375" style="159" customWidth="1"/>
    <col min="11524" max="11776" width="9.140625" style="159"/>
    <col min="11777" max="11777" width="20.7109375" style="159" customWidth="1"/>
    <col min="11778" max="11778" width="9.28515625" style="159" customWidth="1"/>
    <col min="11779" max="11779" width="120.7109375" style="159" customWidth="1"/>
    <col min="11780" max="12032" width="9.140625" style="159"/>
    <col min="12033" max="12033" width="20.7109375" style="159" customWidth="1"/>
    <col min="12034" max="12034" width="9.28515625" style="159" customWidth="1"/>
    <col min="12035" max="12035" width="120.7109375" style="159" customWidth="1"/>
    <col min="12036" max="12288" width="9.140625" style="159"/>
    <col min="12289" max="12289" width="20.7109375" style="159" customWidth="1"/>
    <col min="12290" max="12290" width="9.28515625" style="159" customWidth="1"/>
    <col min="12291" max="12291" width="120.7109375" style="159" customWidth="1"/>
    <col min="12292" max="12544" width="9.140625" style="159"/>
    <col min="12545" max="12545" width="20.7109375" style="159" customWidth="1"/>
    <col min="12546" max="12546" width="9.28515625" style="159" customWidth="1"/>
    <col min="12547" max="12547" width="120.7109375" style="159" customWidth="1"/>
    <col min="12548" max="12800" width="9.140625" style="159"/>
    <col min="12801" max="12801" width="20.7109375" style="159" customWidth="1"/>
    <col min="12802" max="12802" width="9.28515625" style="159" customWidth="1"/>
    <col min="12803" max="12803" width="120.7109375" style="159" customWidth="1"/>
    <col min="12804" max="13056" width="9.140625" style="159"/>
    <col min="13057" max="13057" width="20.7109375" style="159" customWidth="1"/>
    <col min="13058" max="13058" width="9.28515625" style="159" customWidth="1"/>
    <col min="13059" max="13059" width="120.7109375" style="159" customWidth="1"/>
    <col min="13060" max="13312" width="9.140625" style="159"/>
    <col min="13313" max="13313" width="20.7109375" style="159" customWidth="1"/>
    <col min="13314" max="13314" width="9.28515625" style="159" customWidth="1"/>
    <col min="13315" max="13315" width="120.7109375" style="159" customWidth="1"/>
    <col min="13316" max="13568" width="9.140625" style="159"/>
    <col min="13569" max="13569" width="20.7109375" style="159" customWidth="1"/>
    <col min="13570" max="13570" width="9.28515625" style="159" customWidth="1"/>
    <col min="13571" max="13571" width="120.7109375" style="159" customWidth="1"/>
    <col min="13572" max="13824" width="9.140625" style="159"/>
    <col min="13825" max="13825" width="20.7109375" style="159" customWidth="1"/>
    <col min="13826" max="13826" width="9.28515625" style="159" customWidth="1"/>
    <col min="13827" max="13827" width="120.7109375" style="159" customWidth="1"/>
    <col min="13828" max="14080" width="9.140625" style="159"/>
    <col min="14081" max="14081" width="20.7109375" style="159" customWidth="1"/>
    <col min="14082" max="14082" width="9.28515625" style="159" customWidth="1"/>
    <col min="14083" max="14083" width="120.7109375" style="159" customWidth="1"/>
    <col min="14084" max="14336" width="9.140625" style="159"/>
    <col min="14337" max="14337" width="20.7109375" style="159" customWidth="1"/>
    <col min="14338" max="14338" width="9.28515625" style="159" customWidth="1"/>
    <col min="14339" max="14339" width="120.7109375" style="159" customWidth="1"/>
    <col min="14340" max="14592" width="9.140625" style="159"/>
    <col min="14593" max="14593" width="20.7109375" style="159" customWidth="1"/>
    <col min="14594" max="14594" width="9.28515625" style="159" customWidth="1"/>
    <col min="14595" max="14595" width="120.7109375" style="159" customWidth="1"/>
    <col min="14596" max="14848" width="9.140625" style="159"/>
    <col min="14849" max="14849" width="20.7109375" style="159" customWidth="1"/>
    <col min="14850" max="14850" width="9.28515625" style="159" customWidth="1"/>
    <col min="14851" max="14851" width="120.7109375" style="159" customWidth="1"/>
    <col min="14852" max="15104" width="9.140625" style="159"/>
    <col min="15105" max="15105" width="20.7109375" style="159" customWidth="1"/>
    <col min="15106" max="15106" width="9.28515625" style="159" customWidth="1"/>
    <col min="15107" max="15107" width="120.7109375" style="159" customWidth="1"/>
    <col min="15108" max="15360" width="9.140625" style="159"/>
    <col min="15361" max="15361" width="20.7109375" style="159" customWidth="1"/>
    <col min="15362" max="15362" width="9.28515625" style="159" customWidth="1"/>
    <col min="15363" max="15363" width="120.7109375" style="159" customWidth="1"/>
    <col min="15364" max="15616" width="9.140625" style="159"/>
    <col min="15617" max="15617" width="20.7109375" style="159" customWidth="1"/>
    <col min="15618" max="15618" width="9.28515625" style="159" customWidth="1"/>
    <col min="15619" max="15619" width="120.7109375" style="159" customWidth="1"/>
    <col min="15620" max="15872" width="9.140625" style="159"/>
    <col min="15873" max="15873" width="20.7109375" style="159" customWidth="1"/>
    <col min="15874" max="15874" width="9.28515625" style="159" customWidth="1"/>
    <col min="15875" max="15875" width="120.7109375" style="159" customWidth="1"/>
    <col min="15876" max="16128" width="9.140625" style="159"/>
    <col min="16129" max="16129" width="20.7109375" style="159" customWidth="1"/>
    <col min="16130" max="16130" width="9.28515625" style="159" customWidth="1"/>
    <col min="16131" max="16131" width="120.7109375" style="159" customWidth="1"/>
    <col min="16132" max="16384" width="9.140625" style="159"/>
  </cols>
  <sheetData>
    <row r="1" spans="1:3" ht="15.75" thickBot="1" x14ac:dyDescent="0.3"/>
    <row r="2" spans="1:3" ht="20.25" thickTop="1" thickBot="1" x14ac:dyDescent="0.35">
      <c r="A2" s="160" t="str">
        <f>IF('Teljesítésigazolás '!G30="","",'Teljesítésigazolás '!G30)</f>
        <v/>
      </c>
      <c r="B2" s="161" t="s">
        <v>26</v>
      </c>
      <c r="C2" s="162" t="str">
        <f>'Összegbetűvel háttér teljig'!A13</f>
        <v/>
      </c>
    </row>
    <row r="3" spans="1:3" ht="15.75" thickTop="1" x14ac:dyDescent="0.25">
      <c r="A3" s="163"/>
    </row>
  </sheetData>
  <sheetProtection password="CF7A" sheet="1" objects="1" scenarios="1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F9" sqref="F9:Q9"/>
    </sheetView>
  </sheetViews>
  <sheetFormatPr defaultRowHeight="15" x14ac:dyDescent="0.25"/>
  <cols>
    <col min="1" max="1" width="9.140625" style="159"/>
    <col min="2" max="2" width="11.7109375" style="184" customWidth="1"/>
    <col min="3" max="3" width="7.7109375" style="184" customWidth="1"/>
    <col min="4" max="4" width="2.7109375" style="184" customWidth="1"/>
    <col min="5" max="7" width="11.7109375" style="184" customWidth="1"/>
    <col min="8" max="8" width="7.7109375" style="184" customWidth="1"/>
    <col min="9" max="9" width="2.5703125" style="184" customWidth="1"/>
    <col min="10" max="12" width="11.7109375" style="184" customWidth="1"/>
    <col min="13" max="13" width="7.7109375" style="184" customWidth="1"/>
    <col min="14" max="14" width="2.7109375" style="184" customWidth="1"/>
    <col min="15" max="17" width="11.7109375" style="184" customWidth="1"/>
    <col min="18" max="257" width="9.140625" style="159"/>
    <col min="258" max="258" width="11.7109375" style="159" customWidth="1"/>
    <col min="259" max="259" width="7.7109375" style="159" customWidth="1"/>
    <col min="260" max="260" width="2.7109375" style="159" customWidth="1"/>
    <col min="261" max="263" width="11.7109375" style="159" customWidth="1"/>
    <col min="264" max="264" width="7.7109375" style="159" customWidth="1"/>
    <col min="265" max="265" width="2.5703125" style="159" customWidth="1"/>
    <col min="266" max="268" width="11.7109375" style="159" customWidth="1"/>
    <col min="269" max="269" width="7.7109375" style="159" customWidth="1"/>
    <col min="270" max="270" width="2.7109375" style="159" customWidth="1"/>
    <col min="271" max="273" width="11.7109375" style="159" customWidth="1"/>
    <col min="274" max="513" width="9.140625" style="159"/>
    <col min="514" max="514" width="11.7109375" style="159" customWidth="1"/>
    <col min="515" max="515" width="7.7109375" style="159" customWidth="1"/>
    <col min="516" max="516" width="2.7109375" style="159" customWidth="1"/>
    <col min="517" max="519" width="11.7109375" style="159" customWidth="1"/>
    <col min="520" max="520" width="7.7109375" style="159" customWidth="1"/>
    <col min="521" max="521" width="2.5703125" style="159" customWidth="1"/>
    <col min="522" max="524" width="11.7109375" style="159" customWidth="1"/>
    <col min="525" max="525" width="7.7109375" style="159" customWidth="1"/>
    <col min="526" max="526" width="2.7109375" style="159" customWidth="1"/>
    <col min="527" max="529" width="11.7109375" style="159" customWidth="1"/>
    <col min="530" max="769" width="9.140625" style="159"/>
    <col min="770" max="770" width="11.7109375" style="159" customWidth="1"/>
    <col min="771" max="771" width="7.7109375" style="159" customWidth="1"/>
    <col min="772" max="772" width="2.7109375" style="159" customWidth="1"/>
    <col min="773" max="775" width="11.7109375" style="159" customWidth="1"/>
    <col min="776" max="776" width="7.7109375" style="159" customWidth="1"/>
    <col min="777" max="777" width="2.5703125" style="159" customWidth="1"/>
    <col min="778" max="780" width="11.7109375" style="159" customWidth="1"/>
    <col min="781" max="781" width="7.7109375" style="159" customWidth="1"/>
    <col min="782" max="782" width="2.7109375" style="159" customWidth="1"/>
    <col min="783" max="785" width="11.7109375" style="159" customWidth="1"/>
    <col min="786" max="1025" width="9.140625" style="159"/>
    <col min="1026" max="1026" width="11.7109375" style="159" customWidth="1"/>
    <col min="1027" max="1027" width="7.7109375" style="159" customWidth="1"/>
    <col min="1028" max="1028" width="2.7109375" style="159" customWidth="1"/>
    <col min="1029" max="1031" width="11.7109375" style="159" customWidth="1"/>
    <col min="1032" max="1032" width="7.7109375" style="159" customWidth="1"/>
    <col min="1033" max="1033" width="2.5703125" style="159" customWidth="1"/>
    <col min="1034" max="1036" width="11.7109375" style="159" customWidth="1"/>
    <col min="1037" max="1037" width="7.7109375" style="159" customWidth="1"/>
    <col min="1038" max="1038" width="2.7109375" style="159" customWidth="1"/>
    <col min="1039" max="1041" width="11.7109375" style="159" customWidth="1"/>
    <col min="1042" max="1281" width="9.140625" style="159"/>
    <col min="1282" max="1282" width="11.7109375" style="159" customWidth="1"/>
    <col min="1283" max="1283" width="7.7109375" style="159" customWidth="1"/>
    <col min="1284" max="1284" width="2.7109375" style="159" customWidth="1"/>
    <col min="1285" max="1287" width="11.7109375" style="159" customWidth="1"/>
    <col min="1288" max="1288" width="7.7109375" style="159" customWidth="1"/>
    <col min="1289" max="1289" width="2.5703125" style="159" customWidth="1"/>
    <col min="1290" max="1292" width="11.7109375" style="159" customWidth="1"/>
    <col min="1293" max="1293" width="7.7109375" style="159" customWidth="1"/>
    <col min="1294" max="1294" width="2.7109375" style="159" customWidth="1"/>
    <col min="1295" max="1297" width="11.7109375" style="159" customWidth="1"/>
    <col min="1298" max="1537" width="9.140625" style="159"/>
    <col min="1538" max="1538" width="11.7109375" style="159" customWidth="1"/>
    <col min="1539" max="1539" width="7.7109375" style="159" customWidth="1"/>
    <col min="1540" max="1540" width="2.7109375" style="159" customWidth="1"/>
    <col min="1541" max="1543" width="11.7109375" style="159" customWidth="1"/>
    <col min="1544" max="1544" width="7.7109375" style="159" customWidth="1"/>
    <col min="1545" max="1545" width="2.5703125" style="159" customWidth="1"/>
    <col min="1546" max="1548" width="11.7109375" style="159" customWidth="1"/>
    <col min="1549" max="1549" width="7.7109375" style="159" customWidth="1"/>
    <col min="1550" max="1550" width="2.7109375" style="159" customWidth="1"/>
    <col min="1551" max="1553" width="11.7109375" style="159" customWidth="1"/>
    <col min="1554" max="1793" width="9.140625" style="159"/>
    <col min="1794" max="1794" width="11.7109375" style="159" customWidth="1"/>
    <col min="1795" max="1795" width="7.7109375" style="159" customWidth="1"/>
    <col min="1796" max="1796" width="2.7109375" style="159" customWidth="1"/>
    <col min="1797" max="1799" width="11.7109375" style="159" customWidth="1"/>
    <col min="1800" max="1800" width="7.7109375" style="159" customWidth="1"/>
    <col min="1801" max="1801" width="2.5703125" style="159" customWidth="1"/>
    <col min="1802" max="1804" width="11.7109375" style="159" customWidth="1"/>
    <col min="1805" max="1805" width="7.7109375" style="159" customWidth="1"/>
    <col min="1806" max="1806" width="2.7109375" style="159" customWidth="1"/>
    <col min="1807" max="1809" width="11.7109375" style="159" customWidth="1"/>
    <col min="1810" max="2049" width="9.140625" style="159"/>
    <col min="2050" max="2050" width="11.7109375" style="159" customWidth="1"/>
    <col min="2051" max="2051" width="7.7109375" style="159" customWidth="1"/>
    <col min="2052" max="2052" width="2.7109375" style="159" customWidth="1"/>
    <col min="2053" max="2055" width="11.7109375" style="159" customWidth="1"/>
    <col min="2056" max="2056" width="7.7109375" style="159" customWidth="1"/>
    <col min="2057" max="2057" width="2.5703125" style="159" customWidth="1"/>
    <col min="2058" max="2060" width="11.7109375" style="159" customWidth="1"/>
    <col min="2061" max="2061" width="7.7109375" style="159" customWidth="1"/>
    <col min="2062" max="2062" width="2.7109375" style="159" customWidth="1"/>
    <col min="2063" max="2065" width="11.7109375" style="159" customWidth="1"/>
    <col min="2066" max="2305" width="9.140625" style="159"/>
    <col min="2306" max="2306" width="11.7109375" style="159" customWidth="1"/>
    <col min="2307" max="2307" width="7.7109375" style="159" customWidth="1"/>
    <col min="2308" max="2308" width="2.7109375" style="159" customWidth="1"/>
    <col min="2309" max="2311" width="11.7109375" style="159" customWidth="1"/>
    <col min="2312" max="2312" width="7.7109375" style="159" customWidth="1"/>
    <col min="2313" max="2313" width="2.5703125" style="159" customWidth="1"/>
    <col min="2314" max="2316" width="11.7109375" style="159" customWidth="1"/>
    <col min="2317" max="2317" width="7.7109375" style="159" customWidth="1"/>
    <col min="2318" max="2318" width="2.7109375" style="159" customWidth="1"/>
    <col min="2319" max="2321" width="11.7109375" style="159" customWidth="1"/>
    <col min="2322" max="2561" width="9.140625" style="159"/>
    <col min="2562" max="2562" width="11.7109375" style="159" customWidth="1"/>
    <col min="2563" max="2563" width="7.7109375" style="159" customWidth="1"/>
    <col min="2564" max="2564" width="2.7109375" style="159" customWidth="1"/>
    <col min="2565" max="2567" width="11.7109375" style="159" customWidth="1"/>
    <col min="2568" max="2568" width="7.7109375" style="159" customWidth="1"/>
    <col min="2569" max="2569" width="2.5703125" style="159" customWidth="1"/>
    <col min="2570" max="2572" width="11.7109375" style="159" customWidth="1"/>
    <col min="2573" max="2573" width="7.7109375" style="159" customWidth="1"/>
    <col min="2574" max="2574" width="2.7109375" style="159" customWidth="1"/>
    <col min="2575" max="2577" width="11.7109375" style="159" customWidth="1"/>
    <col min="2578" max="2817" width="9.140625" style="159"/>
    <col min="2818" max="2818" width="11.7109375" style="159" customWidth="1"/>
    <col min="2819" max="2819" width="7.7109375" style="159" customWidth="1"/>
    <col min="2820" max="2820" width="2.7109375" style="159" customWidth="1"/>
    <col min="2821" max="2823" width="11.7109375" style="159" customWidth="1"/>
    <col min="2824" max="2824" width="7.7109375" style="159" customWidth="1"/>
    <col min="2825" max="2825" width="2.5703125" style="159" customWidth="1"/>
    <col min="2826" max="2828" width="11.7109375" style="159" customWidth="1"/>
    <col min="2829" max="2829" width="7.7109375" style="159" customWidth="1"/>
    <col min="2830" max="2830" width="2.7109375" style="159" customWidth="1"/>
    <col min="2831" max="2833" width="11.7109375" style="159" customWidth="1"/>
    <col min="2834" max="3073" width="9.140625" style="159"/>
    <col min="3074" max="3074" width="11.7109375" style="159" customWidth="1"/>
    <col min="3075" max="3075" width="7.7109375" style="159" customWidth="1"/>
    <col min="3076" max="3076" width="2.7109375" style="159" customWidth="1"/>
    <col min="3077" max="3079" width="11.7109375" style="159" customWidth="1"/>
    <col min="3080" max="3080" width="7.7109375" style="159" customWidth="1"/>
    <col min="3081" max="3081" width="2.5703125" style="159" customWidth="1"/>
    <col min="3082" max="3084" width="11.7109375" style="159" customWidth="1"/>
    <col min="3085" max="3085" width="7.7109375" style="159" customWidth="1"/>
    <col min="3086" max="3086" width="2.7109375" style="159" customWidth="1"/>
    <col min="3087" max="3089" width="11.7109375" style="159" customWidth="1"/>
    <col min="3090" max="3329" width="9.140625" style="159"/>
    <col min="3330" max="3330" width="11.7109375" style="159" customWidth="1"/>
    <col min="3331" max="3331" width="7.7109375" style="159" customWidth="1"/>
    <col min="3332" max="3332" width="2.7109375" style="159" customWidth="1"/>
    <col min="3333" max="3335" width="11.7109375" style="159" customWidth="1"/>
    <col min="3336" max="3336" width="7.7109375" style="159" customWidth="1"/>
    <col min="3337" max="3337" width="2.5703125" style="159" customWidth="1"/>
    <col min="3338" max="3340" width="11.7109375" style="159" customWidth="1"/>
    <col min="3341" max="3341" width="7.7109375" style="159" customWidth="1"/>
    <col min="3342" max="3342" width="2.7109375" style="159" customWidth="1"/>
    <col min="3343" max="3345" width="11.7109375" style="159" customWidth="1"/>
    <col min="3346" max="3585" width="9.140625" style="159"/>
    <col min="3586" max="3586" width="11.7109375" style="159" customWidth="1"/>
    <col min="3587" max="3587" width="7.7109375" style="159" customWidth="1"/>
    <col min="3588" max="3588" width="2.7109375" style="159" customWidth="1"/>
    <col min="3589" max="3591" width="11.7109375" style="159" customWidth="1"/>
    <col min="3592" max="3592" width="7.7109375" style="159" customWidth="1"/>
    <col min="3593" max="3593" width="2.5703125" style="159" customWidth="1"/>
    <col min="3594" max="3596" width="11.7109375" style="159" customWidth="1"/>
    <col min="3597" max="3597" width="7.7109375" style="159" customWidth="1"/>
    <col min="3598" max="3598" width="2.7109375" style="159" customWidth="1"/>
    <col min="3599" max="3601" width="11.7109375" style="159" customWidth="1"/>
    <col min="3602" max="3841" width="9.140625" style="159"/>
    <col min="3842" max="3842" width="11.7109375" style="159" customWidth="1"/>
    <col min="3843" max="3843" width="7.7109375" style="159" customWidth="1"/>
    <col min="3844" max="3844" width="2.7109375" style="159" customWidth="1"/>
    <col min="3845" max="3847" width="11.7109375" style="159" customWidth="1"/>
    <col min="3848" max="3848" width="7.7109375" style="159" customWidth="1"/>
    <col min="3849" max="3849" width="2.5703125" style="159" customWidth="1"/>
    <col min="3850" max="3852" width="11.7109375" style="159" customWidth="1"/>
    <col min="3853" max="3853" width="7.7109375" style="159" customWidth="1"/>
    <col min="3854" max="3854" width="2.7109375" style="159" customWidth="1"/>
    <col min="3855" max="3857" width="11.7109375" style="159" customWidth="1"/>
    <col min="3858" max="4097" width="9.140625" style="159"/>
    <col min="4098" max="4098" width="11.7109375" style="159" customWidth="1"/>
    <col min="4099" max="4099" width="7.7109375" style="159" customWidth="1"/>
    <col min="4100" max="4100" width="2.7109375" style="159" customWidth="1"/>
    <col min="4101" max="4103" width="11.7109375" style="159" customWidth="1"/>
    <col min="4104" max="4104" width="7.7109375" style="159" customWidth="1"/>
    <col min="4105" max="4105" width="2.5703125" style="159" customWidth="1"/>
    <col min="4106" max="4108" width="11.7109375" style="159" customWidth="1"/>
    <col min="4109" max="4109" width="7.7109375" style="159" customWidth="1"/>
    <col min="4110" max="4110" width="2.7109375" style="159" customWidth="1"/>
    <col min="4111" max="4113" width="11.7109375" style="159" customWidth="1"/>
    <col min="4114" max="4353" width="9.140625" style="159"/>
    <col min="4354" max="4354" width="11.7109375" style="159" customWidth="1"/>
    <col min="4355" max="4355" width="7.7109375" style="159" customWidth="1"/>
    <col min="4356" max="4356" width="2.7109375" style="159" customWidth="1"/>
    <col min="4357" max="4359" width="11.7109375" style="159" customWidth="1"/>
    <col min="4360" max="4360" width="7.7109375" style="159" customWidth="1"/>
    <col min="4361" max="4361" width="2.5703125" style="159" customWidth="1"/>
    <col min="4362" max="4364" width="11.7109375" style="159" customWidth="1"/>
    <col min="4365" max="4365" width="7.7109375" style="159" customWidth="1"/>
    <col min="4366" max="4366" width="2.7109375" style="159" customWidth="1"/>
    <col min="4367" max="4369" width="11.7109375" style="159" customWidth="1"/>
    <col min="4370" max="4609" width="9.140625" style="159"/>
    <col min="4610" max="4610" width="11.7109375" style="159" customWidth="1"/>
    <col min="4611" max="4611" width="7.7109375" style="159" customWidth="1"/>
    <col min="4612" max="4612" width="2.7109375" style="159" customWidth="1"/>
    <col min="4613" max="4615" width="11.7109375" style="159" customWidth="1"/>
    <col min="4616" max="4616" width="7.7109375" style="159" customWidth="1"/>
    <col min="4617" max="4617" width="2.5703125" style="159" customWidth="1"/>
    <col min="4618" max="4620" width="11.7109375" style="159" customWidth="1"/>
    <col min="4621" max="4621" width="7.7109375" style="159" customWidth="1"/>
    <col min="4622" max="4622" width="2.7109375" style="159" customWidth="1"/>
    <col min="4623" max="4625" width="11.7109375" style="159" customWidth="1"/>
    <col min="4626" max="4865" width="9.140625" style="159"/>
    <col min="4866" max="4866" width="11.7109375" style="159" customWidth="1"/>
    <col min="4867" max="4867" width="7.7109375" style="159" customWidth="1"/>
    <col min="4868" max="4868" width="2.7109375" style="159" customWidth="1"/>
    <col min="4869" max="4871" width="11.7109375" style="159" customWidth="1"/>
    <col min="4872" max="4872" width="7.7109375" style="159" customWidth="1"/>
    <col min="4873" max="4873" width="2.5703125" style="159" customWidth="1"/>
    <col min="4874" max="4876" width="11.7109375" style="159" customWidth="1"/>
    <col min="4877" max="4877" width="7.7109375" style="159" customWidth="1"/>
    <col min="4878" max="4878" width="2.7109375" style="159" customWidth="1"/>
    <col min="4879" max="4881" width="11.7109375" style="159" customWidth="1"/>
    <col min="4882" max="5121" width="9.140625" style="159"/>
    <col min="5122" max="5122" width="11.7109375" style="159" customWidth="1"/>
    <col min="5123" max="5123" width="7.7109375" style="159" customWidth="1"/>
    <col min="5124" max="5124" width="2.7109375" style="159" customWidth="1"/>
    <col min="5125" max="5127" width="11.7109375" style="159" customWidth="1"/>
    <col min="5128" max="5128" width="7.7109375" style="159" customWidth="1"/>
    <col min="5129" max="5129" width="2.5703125" style="159" customWidth="1"/>
    <col min="5130" max="5132" width="11.7109375" style="159" customWidth="1"/>
    <col min="5133" max="5133" width="7.7109375" style="159" customWidth="1"/>
    <col min="5134" max="5134" width="2.7109375" style="159" customWidth="1"/>
    <col min="5135" max="5137" width="11.7109375" style="159" customWidth="1"/>
    <col min="5138" max="5377" width="9.140625" style="159"/>
    <col min="5378" max="5378" width="11.7109375" style="159" customWidth="1"/>
    <col min="5379" max="5379" width="7.7109375" style="159" customWidth="1"/>
    <col min="5380" max="5380" width="2.7109375" style="159" customWidth="1"/>
    <col min="5381" max="5383" width="11.7109375" style="159" customWidth="1"/>
    <col min="5384" max="5384" width="7.7109375" style="159" customWidth="1"/>
    <col min="5385" max="5385" width="2.5703125" style="159" customWidth="1"/>
    <col min="5386" max="5388" width="11.7109375" style="159" customWidth="1"/>
    <col min="5389" max="5389" width="7.7109375" style="159" customWidth="1"/>
    <col min="5390" max="5390" width="2.7109375" style="159" customWidth="1"/>
    <col min="5391" max="5393" width="11.7109375" style="159" customWidth="1"/>
    <col min="5394" max="5633" width="9.140625" style="159"/>
    <col min="5634" max="5634" width="11.7109375" style="159" customWidth="1"/>
    <col min="5635" max="5635" width="7.7109375" style="159" customWidth="1"/>
    <col min="5636" max="5636" width="2.7109375" style="159" customWidth="1"/>
    <col min="5637" max="5639" width="11.7109375" style="159" customWidth="1"/>
    <col min="5640" max="5640" width="7.7109375" style="159" customWidth="1"/>
    <col min="5641" max="5641" width="2.5703125" style="159" customWidth="1"/>
    <col min="5642" max="5644" width="11.7109375" style="159" customWidth="1"/>
    <col min="5645" max="5645" width="7.7109375" style="159" customWidth="1"/>
    <col min="5646" max="5646" width="2.7109375" style="159" customWidth="1"/>
    <col min="5647" max="5649" width="11.7109375" style="159" customWidth="1"/>
    <col min="5650" max="5889" width="9.140625" style="159"/>
    <col min="5890" max="5890" width="11.7109375" style="159" customWidth="1"/>
    <col min="5891" max="5891" width="7.7109375" style="159" customWidth="1"/>
    <col min="5892" max="5892" width="2.7109375" style="159" customWidth="1"/>
    <col min="5893" max="5895" width="11.7109375" style="159" customWidth="1"/>
    <col min="5896" max="5896" width="7.7109375" style="159" customWidth="1"/>
    <col min="5897" max="5897" width="2.5703125" style="159" customWidth="1"/>
    <col min="5898" max="5900" width="11.7109375" style="159" customWidth="1"/>
    <col min="5901" max="5901" width="7.7109375" style="159" customWidth="1"/>
    <col min="5902" max="5902" width="2.7109375" style="159" customWidth="1"/>
    <col min="5903" max="5905" width="11.7109375" style="159" customWidth="1"/>
    <col min="5906" max="6145" width="9.140625" style="159"/>
    <col min="6146" max="6146" width="11.7109375" style="159" customWidth="1"/>
    <col min="6147" max="6147" width="7.7109375" style="159" customWidth="1"/>
    <col min="6148" max="6148" width="2.7109375" style="159" customWidth="1"/>
    <col min="6149" max="6151" width="11.7109375" style="159" customWidth="1"/>
    <col min="6152" max="6152" width="7.7109375" style="159" customWidth="1"/>
    <col min="6153" max="6153" width="2.5703125" style="159" customWidth="1"/>
    <col min="6154" max="6156" width="11.7109375" style="159" customWidth="1"/>
    <col min="6157" max="6157" width="7.7109375" style="159" customWidth="1"/>
    <col min="6158" max="6158" width="2.7109375" style="159" customWidth="1"/>
    <col min="6159" max="6161" width="11.7109375" style="159" customWidth="1"/>
    <col min="6162" max="6401" width="9.140625" style="159"/>
    <col min="6402" max="6402" width="11.7109375" style="159" customWidth="1"/>
    <col min="6403" max="6403" width="7.7109375" style="159" customWidth="1"/>
    <col min="6404" max="6404" width="2.7109375" style="159" customWidth="1"/>
    <col min="6405" max="6407" width="11.7109375" style="159" customWidth="1"/>
    <col min="6408" max="6408" width="7.7109375" style="159" customWidth="1"/>
    <col min="6409" max="6409" width="2.5703125" style="159" customWidth="1"/>
    <col min="6410" max="6412" width="11.7109375" style="159" customWidth="1"/>
    <col min="6413" max="6413" width="7.7109375" style="159" customWidth="1"/>
    <col min="6414" max="6414" width="2.7109375" style="159" customWidth="1"/>
    <col min="6415" max="6417" width="11.7109375" style="159" customWidth="1"/>
    <col min="6418" max="6657" width="9.140625" style="159"/>
    <col min="6658" max="6658" width="11.7109375" style="159" customWidth="1"/>
    <col min="6659" max="6659" width="7.7109375" style="159" customWidth="1"/>
    <col min="6660" max="6660" width="2.7109375" style="159" customWidth="1"/>
    <col min="6661" max="6663" width="11.7109375" style="159" customWidth="1"/>
    <col min="6664" max="6664" width="7.7109375" style="159" customWidth="1"/>
    <col min="6665" max="6665" width="2.5703125" style="159" customWidth="1"/>
    <col min="6666" max="6668" width="11.7109375" style="159" customWidth="1"/>
    <col min="6669" max="6669" width="7.7109375" style="159" customWidth="1"/>
    <col min="6670" max="6670" width="2.7109375" style="159" customWidth="1"/>
    <col min="6671" max="6673" width="11.7109375" style="159" customWidth="1"/>
    <col min="6674" max="6913" width="9.140625" style="159"/>
    <col min="6914" max="6914" width="11.7109375" style="159" customWidth="1"/>
    <col min="6915" max="6915" width="7.7109375" style="159" customWidth="1"/>
    <col min="6916" max="6916" width="2.7109375" style="159" customWidth="1"/>
    <col min="6917" max="6919" width="11.7109375" style="159" customWidth="1"/>
    <col min="6920" max="6920" width="7.7109375" style="159" customWidth="1"/>
    <col min="6921" max="6921" width="2.5703125" style="159" customWidth="1"/>
    <col min="6922" max="6924" width="11.7109375" style="159" customWidth="1"/>
    <col min="6925" max="6925" width="7.7109375" style="159" customWidth="1"/>
    <col min="6926" max="6926" width="2.7109375" style="159" customWidth="1"/>
    <col min="6927" max="6929" width="11.7109375" style="159" customWidth="1"/>
    <col min="6930" max="7169" width="9.140625" style="159"/>
    <col min="7170" max="7170" width="11.7109375" style="159" customWidth="1"/>
    <col min="7171" max="7171" width="7.7109375" style="159" customWidth="1"/>
    <col min="7172" max="7172" width="2.7109375" style="159" customWidth="1"/>
    <col min="7173" max="7175" width="11.7109375" style="159" customWidth="1"/>
    <col min="7176" max="7176" width="7.7109375" style="159" customWidth="1"/>
    <col min="7177" max="7177" width="2.5703125" style="159" customWidth="1"/>
    <col min="7178" max="7180" width="11.7109375" style="159" customWidth="1"/>
    <col min="7181" max="7181" width="7.7109375" style="159" customWidth="1"/>
    <col min="7182" max="7182" width="2.7109375" style="159" customWidth="1"/>
    <col min="7183" max="7185" width="11.7109375" style="159" customWidth="1"/>
    <col min="7186" max="7425" width="9.140625" style="159"/>
    <col min="7426" max="7426" width="11.7109375" style="159" customWidth="1"/>
    <col min="7427" max="7427" width="7.7109375" style="159" customWidth="1"/>
    <col min="7428" max="7428" width="2.7109375" style="159" customWidth="1"/>
    <col min="7429" max="7431" width="11.7109375" style="159" customWidth="1"/>
    <col min="7432" max="7432" width="7.7109375" style="159" customWidth="1"/>
    <col min="7433" max="7433" width="2.5703125" style="159" customWidth="1"/>
    <col min="7434" max="7436" width="11.7109375" style="159" customWidth="1"/>
    <col min="7437" max="7437" width="7.7109375" style="159" customWidth="1"/>
    <col min="7438" max="7438" width="2.7109375" style="159" customWidth="1"/>
    <col min="7439" max="7441" width="11.7109375" style="159" customWidth="1"/>
    <col min="7442" max="7681" width="9.140625" style="159"/>
    <col min="7682" max="7682" width="11.7109375" style="159" customWidth="1"/>
    <col min="7683" max="7683" width="7.7109375" style="159" customWidth="1"/>
    <col min="7684" max="7684" width="2.7109375" style="159" customWidth="1"/>
    <col min="7685" max="7687" width="11.7109375" style="159" customWidth="1"/>
    <col min="7688" max="7688" width="7.7109375" style="159" customWidth="1"/>
    <col min="7689" max="7689" width="2.5703125" style="159" customWidth="1"/>
    <col min="7690" max="7692" width="11.7109375" style="159" customWidth="1"/>
    <col min="7693" max="7693" width="7.7109375" style="159" customWidth="1"/>
    <col min="7694" max="7694" width="2.7109375" style="159" customWidth="1"/>
    <col min="7695" max="7697" width="11.7109375" style="159" customWidth="1"/>
    <col min="7698" max="7937" width="9.140625" style="159"/>
    <col min="7938" max="7938" width="11.7109375" style="159" customWidth="1"/>
    <col min="7939" max="7939" width="7.7109375" style="159" customWidth="1"/>
    <col min="7940" max="7940" width="2.7109375" style="159" customWidth="1"/>
    <col min="7941" max="7943" width="11.7109375" style="159" customWidth="1"/>
    <col min="7944" max="7944" width="7.7109375" style="159" customWidth="1"/>
    <col min="7945" max="7945" width="2.5703125" style="159" customWidth="1"/>
    <col min="7946" max="7948" width="11.7109375" style="159" customWidth="1"/>
    <col min="7949" max="7949" width="7.7109375" style="159" customWidth="1"/>
    <col min="7950" max="7950" width="2.7109375" style="159" customWidth="1"/>
    <col min="7951" max="7953" width="11.7109375" style="159" customWidth="1"/>
    <col min="7954" max="8193" width="9.140625" style="159"/>
    <col min="8194" max="8194" width="11.7109375" style="159" customWidth="1"/>
    <col min="8195" max="8195" width="7.7109375" style="159" customWidth="1"/>
    <col min="8196" max="8196" width="2.7109375" style="159" customWidth="1"/>
    <col min="8197" max="8199" width="11.7109375" style="159" customWidth="1"/>
    <col min="8200" max="8200" width="7.7109375" style="159" customWidth="1"/>
    <col min="8201" max="8201" width="2.5703125" style="159" customWidth="1"/>
    <col min="8202" max="8204" width="11.7109375" style="159" customWidth="1"/>
    <col min="8205" max="8205" width="7.7109375" style="159" customWidth="1"/>
    <col min="8206" max="8206" width="2.7109375" style="159" customWidth="1"/>
    <col min="8207" max="8209" width="11.7109375" style="159" customWidth="1"/>
    <col min="8210" max="8449" width="9.140625" style="159"/>
    <col min="8450" max="8450" width="11.7109375" style="159" customWidth="1"/>
    <col min="8451" max="8451" width="7.7109375" style="159" customWidth="1"/>
    <col min="8452" max="8452" width="2.7109375" style="159" customWidth="1"/>
    <col min="8453" max="8455" width="11.7109375" style="159" customWidth="1"/>
    <col min="8456" max="8456" width="7.7109375" style="159" customWidth="1"/>
    <col min="8457" max="8457" width="2.5703125" style="159" customWidth="1"/>
    <col min="8458" max="8460" width="11.7109375" style="159" customWidth="1"/>
    <col min="8461" max="8461" width="7.7109375" style="159" customWidth="1"/>
    <col min="8462" max="8462" width="2.7109375" style="159" customWidth="1"/>
    <col min="8463" max="8465" width="11.7109375" style="159" customWidth="1"/>
    <col min="8466" max="8705" width="9.140625" style="159"/>
    <col min="8706" max="8706" width="11.7109375" style="159" customWidth="1"/>
    <col min="8707" max="8707" width="7.7109375" style="159" customWidth="1"/>
    <col min="8708" max="8708" width="2.7109375" style="159" customWidth="1"/>
    <col min="8709" max="8711" width="11.7109375" style="159" customWidth="1"/>
    <col min="8712" max="8712" width="7.7109375" style="159" customWidth="1"/>
    <col min="8713" max="8713" width="2.5703125" style="159" customWidth="1"/>
    <col min="8714" max="8716" width="11.7109375" style="159" customWidth="1"/>
    <col min="8717" max="8717" width="7.7109375" style="159" customWidth="1"/>
    <col min="8718" max="8718" width="2.7109375" style="159" customWidth="1"/>
    <col min="8719" max="8721" width="11.7109375" style="159" customWidth="1"/>
    <col min="8722" max="8961" width="9.140625" style="159"/>
    <col min="8962" max="8962" width="11.7109375" style="159" customWidth="1"/>
    <col min="8963" max="8963" width="7.7109375" style="159" customWidth="1"/>
    <col min="8964" max="8964" width="2.7109375" style="159" customWidth="1"/>
    <col min="8965" max="8967" width="11.7109375" style="159" customWidth="1"/>
    <col min="8968" max="8968" width="7.7109375" style="159" customWidth="1"/>
    <col min="8969" max="8969" width="2.5703125" style="159" customWidth="1"/>
    <col min="8970" max="8972" width="11.7109375" style="159" customWidth="1"/>
    <col min="8973" max="8973" width="7.7109375" style="159" customWidth="1"/>
    <col min="8974" max="8974" width="2.7109375" style="159" customWidth="1"/>
    <col min="8975" max="8977" width="11.7109375" style="159" customWidth="1"/>
    <col min="8978" max="9217" width="9.140625" style="159"/>
    <col min="9218" max="9218" width="11.7109375" style="159" customWidth="1"/>
    <col min="9219" max="9219" width="7.7109375" style="159" customWidth="1"/>
    <col min="9220" max="9220" width="2.7109375" style="159" customWidth="1"/>
    <col min="9221" max="9223" width="11.7109375" style="159" customWidth="1"/>
    <col min="9224" max="9224" width="7.7109375" style="159" customWidth="1"/>
    <col min="9225" max="9225" width="2.5703125" style="159" customWidth="1"/>
    <col min="9226" max="9228" width="11.7109375" style="159" customWidth="1"/>
    <col min="9229" max="9229" width="7.7109375" style="159" customWidth="1"/>
    <col min="9230" max="9230" width="2.7109375" style="159" customWidth="1"/>
    <col min="9231" max="9233" width="11.7109375" style="159" customWidth="1"/>
    <col min="9234" max="9473" width="9.140625" style="159"/>
    <col min="9474" max="9474" width="11.7109375" style="159" customWidth="1"/>
    <col min="9475" max="9475" width="7.7109375" style="159" customWidth="1"/>
    <col min="9476" max="9476" width="2.7109375" style="159" customWidth="1"/>
    <col min="9477" max="9479" width="11.7109375" style="159" customWidth="1"/>
    <col min="9480" max="9480" width="7.7109375" style="159" customWidth="1"/>
    <col min="9481" max="9481" width="2.5703125" style="159" customWidth="1"/>
    <col min="9482" max="9484" width="11.7109375" style="159" customWidth="1"/>
    <col min="9485" max="9485" width="7.7109375" style="159" customWidth="1"/>
    <col min="9486" max="9486" width="2.7109375" style="159" customWidth="1"/>
    <col min="9487" max="9489" width="11.7109375" style="159" customWidth="1"/>
    <col min="9490" max="9729" width="9.140625" style="159"/>
    <col min="9730" max="9730" width="11.7109375" style="159" customWidth="1"/>
    <col min="9731" max="9731" width="7.7109375" style="159" customWidth="1"/>
    <col min="9732" max="9732" width="2.7109375" style="159" customWidth="1"/>
    <col min="9733" max="9735" width="11.7109375" style="159" customWidth="1"/>
    <col min="9736" max="9736" width="7.7109375" style="159" customWidth="1"/>
    <col min="9737" max="9737" width="2.5703125" style="159" customWidth="1"/>
    <col min="9738" max="9740" width="11.7109375" style="159" customWidth="1"/>
    <col min="9741" max="9741" width="7.7109375" style="159" customWidth="1"/>
    <col min="9742" max="9742" width="2.7109375" style="159" customWidth="1"/>
    <col min="9743" max="9745" width="11.7109375" style="159" customWidth="1"/>
    <col min="9746" max="9985" width="9.140625" style="159"/>
    <col min="9986" max="9986" width="11.7109375" style="159" customWidth="1"/>
    <col min="9987" max="9987" width="7.7109375" style="159" customWidth="1"/>
    <col min="9988" max="9988" width="2.7109375" style="159" customWidth="1"/>
    <col min="9989" max="9991" width="11.7109375" style="159" customWidth="1"/>
    <col min="9992" max="9992" width="7.7109375" style="159" customWidth="1"/>
    <col min="9993" max="9993" width="2.5703125" style="159" customWidth="1"/>
    <col min="9994" max="9996" width="11.7109375" style="159" customWidth="1"/>
    <col min="9997" max="9997" width="7.7109375" style="159" customWidth="1"/>
    <col min="9998" max="9998" width="2.7109375" style="159" customWidth="1"/>
    <col min="9999" max="10001" width="11.7109375" style="159" customWidth="1"/>
    <col min="10002" max="10241" width="9.140625" style="159"/>
    <col min="10242" max="10242" width="11.7109375" style="159" customWidth="1"/>
    <col min="10243" max="10243" width="7.7109375" style="159" customWidth="1"/>
    <col min="10244" max="10244" width="2.7109375" style="159" customWidth="1"/>
    <col min="10245" max="10247" width="11.7109375" style="159" customWidth="1"/>
    <col min="10248" max="10248" width="7.7109375" style="159" customWidth="1"/>
    <col min="10249" max="10249" width="2.5703125" style="159" customWidth="1"/>
    <col min="10250" max="10252" width="11.7109375" style="159" customWidth="1"/>
    <col min="10253" max="10253" width="7.7109375" style="159" customWidth="1"/>
    <col min="10254" max="10254" width="2.7109375" style="159" customWidth="1"/>
    <col min="10255" max="10257" width="11.7109375" style="159" customWidth="1"/>
    <col min="10258" max="10497" width="9.140625" style="159"/>
    <col min="10498" max="10498" width="11.7109375" style="159" customWidth="1"/>
    <col min="10499" max="10499" width="7.7109375" style="159" customWidth="1"/>
    <col min="10500" max="10500" width="2.7109375" style="159" customWidth="1"/>
    <col min="10501" max="10503" width="11.7109375" style="159" customWidth="1"/>
    <col min="10504" max="10504" width="7.7109375" style="159" customWidth="1"/>
    <col min="10505" max="10505" width="2.5703125" style="159" customWidth="1"/>
    <col min="10506" max="10508" width="11.7109375" style="159" customWidth="1"/>
    <col min="10509" max="10509" width="7.7109375" style="159" customWidth="1"/>
    <col min="10510" max="10510" width="2.7109375" style="159" customWidth="1"/>
    <col min="10511" max="10513" width="11.7109375" style="159" customWidth="1"/>
    <col min="10514" max="10753" width="9.140625" style="159"/>
    <col min="10754" max="10754" width="11.7109375" style="159" customWidth="1"/>
    <col min="10755" max="10755" width="7.7109375" style="159" customWidth="1"/>
    <col min="10756" max="10756" width="2.7109375" style="159" customWidth="1"/>
    <col min="10757" max="10759" width="11.7109375" style="159" customWidth="1"/>
    <col min="10760" max="10760" width="7.7109375" style="159" customWidth="1"/>
    <col min="10761" max="10761" width="2.5703125" style="159" customWidth="1"/>
    <col min="10762" max="10764" width="11.7109375" style="159" customWidth="1"/>
    <col min="10765" max="10765" width="7.7109375" style="159" customWidth="1"/>
    <col min="10766" max="10766" width="2.7109375" style="159" customWidth="1"/>
    <col min="10767" max="10769" width="11.7109375" style="159" customWidth="1"/>
    <col min="10770" max="11009" width="9.140625" style="159"/>
    <col min="11010" max="11010" width="11.7109375" style="159" customWidth="1"/>
    <col min="11011" max="11011" width="7.7109375" style="159" customWidth="1"/>
    <col min="11012" max="11012" width="2.7109375" style="159" customWidth="1"/>
    <col min="11013" max="11015" width="11.7109375" style="159" customWidth="1"/>
    <col min="11016" max="11016" width="7.7109375" style="159" customWidth="1"/>
    <col min="11017" max="11017" width="2.5703125" style="159" customWidth="1"/>
    <col min="11018" max="11020" width="11.7109375" style="159" customWidth="1"/>
    <col min="11021" max="11021" width="7.7109375" style="159" customWidth="1"/>
    <col min="11022" max="11022" width="2.7109375" style="159" customWidth="1"/>
    <col min="11023" max="11025" width="11.7109375" style="159" customWidth="1"/>
    <col min="11026" max="11265" width="9.140625" style="159"/>
    <col min="11266" max="11266" width="11.7109375" style="159" customWidth="1"/>
    <col min="11267" max="11267" width="7.7109375" style="159" customWidth="1"/>
    <col min="11268" max="11268" width="2.7109375" style="159" customWidth="1"/>
    <col min="11269" max="11271" width="11.7109375" style="159" customWidth="1"/>
    <col min="11272" max="11272" width="7.7109375" style="159" customWidth="1"/>
    <col min="11273" max="11273" width="2.5703125" style="159" customWidth="1"/>
    <col min="11274" max="11276" width="11.7109375" style="159" customWidth="1"/>
    <col min="11277" max="11277" width="7.7109375" style="159" customWidth="1"/>
    <col min="11278" max="11278" width="2.7109375" style="159" customWidth="1"/>
    <col min="11279" max="11281" width="11.7109375" style="159" customWidth="1"/>
    <col min="11282" max="11521" width="9.140625" style="159"/>
    <col min="11522" max="11522" width="11.7109375" style="159" customWidth="1"/>
    <col min="11523" max="11523" width="7.7109375" style="159" customWidth="1"/>
    <col min="11524" max="11524" width="2.7109375" style="159" customWidth="1"/>
    <col min="11525" max="11527" width="11.7109375" style="159" customWidth="1"/>
    <col min="11528" max="11528" width="7.7109375" style="159" customWidth="1"/>
    <col min="11529" max="11529" width="2.5703125" style="159" customWidth="1"/>
    <col min="11530" max="11532" width="11.7109375" style="159" customWidth="1"/>
    <col min="11533" max="11533" width="7.7109375" style="159" customWidth="1"/>
    <col min="11534" max="11534" width="2.7109375" style="159" customWidth="1"/>
    <col min="11535" max="11537" width="11.7109375" style="159" customWidth="1"/>
    <col min="11538" max="11777" width="9.140625" style="159"/>
    <col min="11778" max="11778" width="11.7109375" style="159" customWidth="1"/>
    <col min="11779" max="11779" width="7.7109375" style="159" customWidth="1"/>
    <col min="11780" max="11780" width="2.7109375" style="159" customWidth="1"/>
    <col min="11781" max="11783" width="11.7109375" style="159" customWidth="1"/>
    <col min="11784" max="11784" width="7.7109375" style="159" customWidth="1"/>
    <col min="11785" max="11785" width="2.5703125" style="159" customWidth="1"/>
    <col min="11786" max="11788" width="11.7109375" style="159" customWidth="1"/>
    <col min="11789" max="11789" width="7.7109375" style="159" customWidth="1"/>
    <col min="11790" max="11790" width="2.7109375" style="159" customWidth="1"/>
    <col min="11791" max="11793" width="11.7109375" style="159" customWidth="1"/>
    <col min="11794" max="12033" width="9.140625" style="159"/>
    <col min="12034" max="12034" width="11.7109375" style="159" customWidth="1"/>
    <col min="12035" max="12035" width="7.7109375" style="159" customWidth="1"/>
    <col min="12036" max="12036" width="2.7109375" style="159" customWidth="1"/>
    <col min="12037" max="12039" width="11.7109375" style="159" customWidth="1"/>
    <col min="12040" max="12040" width="7.7109375" style="159" customWidth="1"/>
    <col min="12041" max="12041" width="2.5703125" style="159" customWidth="1"/>
    <col min="12042" max="12044" width="11.7109375" style="159" customWidth="1"/>
    <col min="12045" max="12045" width="7.7109375" style="159" customWidth="1"/>
    <col min="12046" max="12046" width="2.7109375" style="159" customWidth="1"/>
    <col min="12047" max="12049" width="11.7109375" style="159" customWidth="1"/>
    <col min="12050" max="12289" width="9.140625" style="159"/>
    <col min="12290" max="12290" width="11.7109375" style="159" customWidth="1"/>
    <col min="12291" max="12291" width="7.7109375" style="159" customWidth="1"/>
    <col min="12292" max="12292" width="2.7109375" style="159" customWidth="1"/>
    <col min="12293" max="12295" width="11.7109375" style="159" customWidth="1"/>
    <col min="12296" max="12296" width="7.7109375" style="159" customWidth="1"/>
    <col min="12297" max="12297" width="2.5703125" style="159" customWidth="1"/>
    <col min="12298" max="12300" width="11.7109375" style="159" customWidth="1"/>
    <col min="12301" max="12301" width="7.7109375" style="159" customWidth="1"/>
    <col min="12302" max="12302" width="2.7109375" style="159" customWidth="1"/>
    <col min="12303" max="12305" width="11.7109375" style="159" customWidth="1"/>
    <col min="12306" max="12545" width="9.140625" style="159"/>
    <col min="12546" max="12546" width="11.7109375" style="159" customWidth="1"/>
    <col min="12547" max="12547" width="7.7109375" style="159" customWidth="1"/>
    <col min="12548" max="12548" width="2.7109375" style="159" customWidth="1"/>
    <col min="12549" max="12551" width="11.7109375" style="159" customWidth="1"/>
    <col min="12552" max="12552" width="7.7109375" style="159" customWidth="1"/>
    <col min="12553" max="12553" width="2.5703125" style="159" customWidth="1"/>
    <col min="12554" max="12556" width="11.7109375" style="159" customWidth="1"/>
    <col min="12557" max="12557" width="7.7109375" style="159" customWidth="1"/>
    <col min="12558" max="12558" width="2.7109375" style="159" customWidth="1"/>
    <col min="12559" max="12561" width="11.7109375" style="159" customWidth="1"/>
    <col min="12562" max="12801" width="9.140625" style="159"/>
    <col min="12802" max="12802" width="11.7109375" style="159" customWidth="1"/>
    <col min="12803" max="12803" width="7.7109375" style="159" customWidth="1"/>
    <col min="12804" max="12804" width="2.7109375" style="159" customWidth="1"/>
    <col min="12805" max="12807" width="11.7109375" style="159" customWidth="1"/>
    <col min="12808" max="12808" width="7.7109375" style="159" customWidth="1"/>
    <col min="12809" max="12809" width="2.5703125" style="159" customWidth="1"/>
    <col min="12810" max="12812" width="11.7109375" style="159" customWidth="1"/>
    <col min="12813" max="12813" width="7.7109375" style="159" customWidth="1"/>
    <col min="12814" max="12814" width="2.7109375" style="159" customWidth="1"/>
    <col min="12815" max="12817" width="11.7109375" style="159" customWidth="1"/>
    <col min="12818" max="13057" width="9.140625" style="159"/>
    <col min="13058" max="13058" width="11.7109375" style="159" customWidth="1"/>
    <col min="13059" max="13059" width="7.7109375" style="159" customWidth="1"/>
    <col min="13060" max="13060" width="2.7109375" style="159" customWidth="1"/>
    <col min="13061" max="13063" width="11.7109375" style="159" customWidth="1"/>
    <col min="13064" max="13064" width="7.7109375" style="159" customWidth="1"/>
    <col min="13065" max="13065" width="2.5703125" style="159" customWidth="1"/>
    <col min="13066" max="13068" width="11.7109375" style="159" customWidth="1"/>
    <col min="13069" max="13069" width="7.7109375" style="159" customWidth="1"/>
    <col min="13070" max="13070" width="2.7109375" style="159" customWidth="1"/>
    <col min="13071" max="13073" width="11.7109375" style="159" customWidth="1"/>
    <col min="13074" max="13313" width="9.140625" style="159"/>
    <col min="13314" max="13314" width="11.7109375" style="159" customWidth="1"/>
    <col min="13315" max="13315" width="7.7109375" style="159" customWidth="1"/>
    <col min="13316" max="13316" width="2.7109375" style="159" customWidth="1"/>
    <col min="13317" max="13319" width="11.7109375" style="159" customWidth="1"/>
    <col min="13320" max="13320" width="7.7109375" style="159" customWidth="1"/>
    <col min="13321" max="13321" width="2.5703125" style="159" customWidth="1"/>
    <col min="13322" max="13324" width="11.7109375" style="159" customWidth="1"/>
    <col min="13325" max="13325" width="7.7109375" style="159" customWidth="1"/>
    <col min="13326" max="13326" width="2.7109375" style="159" customWidth="1"/>
    <col min="13327" max="13329" width="11.7109375" style="159" customWidth="1"/>
    <col min="13330" max="13569" width="9.140625" style="159"/>
    <col min="13570" max="13570" width="11.7109375" style="159" customWidth="1"/>
    <col min="13571" max="13571" width="7.7109375" style="159" customWidth="1"/>
    <col min="13572" max="13572" width="2.7109375" style="159" customWidth="1"/>
    <col min="13573" max="13575" width="11.7109375" style="159" customWidth="1"/>
    <col min="13576" max="13576" width="7.7109375" style="159" customWidth="1"/>
    <col min="13577" max="13577" width="2.5703125" style="159" customWidth="1"/>
    <col min="13578" max="13580" width="11.7109375" style="159" customWidth="1"/>
    <col min="13581" max="13581" width="7.7109375" style="159" customWidth="1"/>
    <col min="13582" max="13582" width="2.7109375" style="159" customWidth="1"/>
    <col min="13583" max="13585" width="11.7109375" style="159" customWidth="1"/>
    <col min="13586" max="13825" width="9.140625" style="159"/>
    <col min="13826" max="13826" width="11.7109375" style="159" customWidth="1"/>
    <col min="13827" max="13827" width="7.7109375" style="159" customWidth="1"/>
    <col min="13828" max="13828" width="2.7109375" style="159" customWidth="1"/>
    <col min="13829" max="13831" width="11.7109375" style="159" customWidth="1"/>
    <col min="13832" max="13832" width="7.7109375" style="159" customWidth="1"/>
    <col min="13833" max="13833" width="2.5703125" style="159" customWidth="1"/>
    <col min="13834" max="13836" width="11.7109375" style="159" customWidth="1"/>
    <col min="13837" max="13837" width="7.7109375" style="159" customWidth="1"/>
    <col min="13838" max="13838" width="2.7109375" style="159" customWidth="1"/>
    <col min="13839" max="13841" width="11.7109375" style="159" customWidth="1"/>
    <col min="13842" max="14081" width="9.140625" style="159"/>
    <col min="14082" max="14082" width="11.7109375" style="159" customWidth="1"/>
    <col min="14083" max="14083" width="7.7109375" style="159" customWidth="1"/>
    <col min="14084" max="14084" width="2.7109375" style="159" customWidth="1"/>
    <col min="14085" max="14087" width="11.7109375" style="159" customWidth="1"/>
    <col min="14088" max="14088" width="7.7109375" style="159" customWidth="1"/>
    <col min="14089" max="14089" width="2.5703125" style="159" customWidth="1"/>
    <col min="14090" max="14092" width="11.7109375" style="159" customWidth="1"/>
    <col min="14093" max="14093" width="7.7109375" style="159" customWidth="1"/>
    <col min="14094" max="14094" width="2.7109375" style="159" customWidth="1"/>
    <col min="14095" max="14097" width="11.7109375" style="159" customWidth="1"/>
    <col min="14098" max="14337" width="9.140625" style="159"/>
    <col min="14338" max="14338" width="11.7109375" style="159" customWidth="1"/>
    <col min="14339" max="14339" width="7.7109375" style="159" customWidth="1"/>
    <col min="14340" max="14340" width="2.7109375" style="159" customWidth="1"/>
    <col min="14341" max="14343" width="11.7109375" style="159" customWidth="1"/>
    <col min="14344" max="14344" width="7.7109375" style="159" customWidth="1"/>
    <col min="14345" max="14345" width="2.5703125" style="159" customWidth="1"/>
    <col min="14346" max="14348" width="11.7109375" style="159" customWidth="1"/>
    <col min="14349" max="14349" width="7.7109375" style="159" customWidth="1"/>
    <col min="14350" max="14350" width="2.7109375" style="159" customWidth="1"/>
    <col min="14351" max="14353" width="11.7109375" style="159" customWidth="1"/>
    <col min="14354" max="14593" width="9.140625" style="159"/>
    <col min="14594" max="14594" width="11.7109375" style="159" customWidth="1"/>
    <col min="14595" max="14595" width="7.7109375" style="159" customWidth="1"/>
    <col min="14596" max="14596" width="2.7109375" style="159" customWidth="1"/>
    <col min="14597" max="14599" width="11.7109375" style="159" customWidth="1"/>
    <col min="14600" max="14600" width="7.7109375" style="159" customWidth="1"/>
    <col min="14601" max="14601" width="2.5703125" style="159" customWidth="1"/>
    <col min="14602" max="14604" width="11.7109375" style="159" customWidth="1"/>
    <col min="14605" max="14605" width="7.7109375" style="159" customWidth="1"/>
    <col min="14606" max="14606" width="2.7109375" style="159" customWidth="1"/>
    <col min="14607" max="14609" width="11.7109375" style="159" customWidth="1"/>
    <col min="14610" max="14849" width="9.140625" style="159"/>
    <col min="14850" max="14850" width="11.7109375" style="159" customWidth="1"/>
    <col min="14851" max="14851" width="7.7109375" style="159" customWidth="1"/>
    <col min="14852" max="14852" width="2.7109375" style="159" customWidth="1"/>
    <col min="14853" max="14855" width="11.7109375" style="159" customWidth="1"/>
    <col min="14856" max="14856" width="7.7109375" style="159" customWidth="1"/>
    <col min="14857" max="14857" width="2.5703125" style="159" customWidth="1"/>
    <col min="14858" max="14860" width="11.7109375" style="159" customWidth="1"/>
    <col min="14861" max="14861" width="7.7109375" style="159" customWidth="1"/>
    <col min="14862" max="14862" width="2.7109375" style="159" customWidth="1"/>
    <col min="14863" max="14865" width="11.7109375" style="159" customWidth="1"/>
    <col min="14866" max="15105" width="9.140625" style="159"/>
    <col min="15106" max="15106" width="11.7109375" style="159" customWidth="1"/>
    <col min="15107" max="15107" width="7.7109375" style="159" customWidth="1"/>
    <col min="15108" max="15108" width="2.7109375" style="159" customWidth="1"/>
    <col min="15109" max="15111" width="11.7109375" style="159" customWidth="1"/>
    <col min="15112" max="15112" width="7.7109375" style="159" customWidth="1"/>
    <col min="15113" max="15113" width="2.5703125" style="159" customWidth="1"/>
    <col min="15114" max="15116" width="11.7109375" style="159" customWidth="1"/>
    <col min="15117" max="15117" width="7.7109375" style="159" customWidth="1"/>
    <col min="15118" max="15118" width="2.7109375" style="159" customWidth="1"/>
    <col min="15119" max="15121" width="11.7109375" style="159" customWidth="1"/>
    <col min="15122" max="15361" width="9.140625" style="159"/>
    <col min="15362" max="15362" width="11.7109375" style="159" customWidth="1"/>
    <col min="15363" max="15363" width="7.7109375" style="159" customWidth="1"/>
    <col min="15364" max="15364" width="2.7109375" style="159" customWidth="1"/>
    <col min="15365" max="15367" width="11.7109375" style="159" customWidth="1"/>
    <col min="15368" max="15368" width="7.7109375" style="159" customWidth="1"/>
    <col min="15369" max="15369" width="2.5703125" style="159" customWidth="1"/>
    <col min="15370" max="15372" width="11.7109375" style="159" customWidth="1"/>
    <col min="15373" max="15373" width="7.7109375" style="159" customWidth="1"/>
    <col min="15374" max="15374" width="2.7109375" style="159" customWidth="1"/>
    <col min="15375" max="15377" width="11.7109375" style="159" customWidth="1"/>
    <col min="15378" max="15617" width="9.140625" style="159"/>
    <col min="15618" max="15618" width="11.7109375" style="159" customWidth="1"/>
    <col min="15619" max="15619" width="7.7109375" style="159" customWidth="1"/>
    <col min="15620" max="15620" width="2.7109375" style="159" customWidth="1"/>
    <col min="15621" max="15623" width="11.7109375" style="159" customWidth="1"/>
    <col min="15624" max="15624" width="7.7109375" style="159" customWidth="1"/>
    <col min="15625" max="15625" width="2.5703125" style="159" customWidth="1"/>
    <col min="15626" max="15628" width="11.7109375" style="159" customWidth="1"/>
    <col min="15629" max="15629" width="7.7109375" style="159" customWidth="1"/>
    <col min="15630" max="15630" width="2.7109375" style="159" customWidth="1"/>
    <col min="15631" max="15633" width="11.7109375" style="159" customWidth="1"/>
    <col min="15634" max="15873" width="9.140625" style="159"/>
    <col min="15874" max="15874" width="11.7109375" style="159" customWidth="1"/>
    <col min="15875" max="15875" width="7.7109375" style="159" customWidth="1"/>
    <col min="15876" max="15876" width="2.7109375" style="159" customWidth="1"/>
    <col min="15877" max="15879" width="11.7109375" style="159" customWidth="1"/>
    <col min="15880" max="15880" width="7.7109375" style="159" customWidth="1"/>
    <col min="15881" max="15881" width="2.5703125" style="159" customWidth="1"/>
    <col min="15882" max="15884" width="11.7109375" style="159" customWidth="1"/>
    <col min="15885" max="15885" width="7.7109375" style="159" customWidth="1"/>
    <col min="15886" max="15886" width="2.7109375" style="159" customWidth="1"/>
    <col min="15887" max="15889" width="11.7109375" style="159" customWidth="1"/>
    <col min="15890" max="16129" width="9.140625" style="159"/>
    <col min="16130" max="16130" width="11.7109375" style="159" customWidth="1"/>
    <col min="16131" max="16131" width="7.7109375" style="159" customWidth="1"/>
    <col min="16132" max="16132" width="2.7109375" style="159" customWidth="1"/>
    <col min="16133" max="16135" width="11.7109375" style="159" customWidth="1"/>
    <col min="16136" max="16136" width="7.7109375" style="159" customWidth="1"/>
    <col min="16137" max="16137" width="2.5703125" style="159" customWidth="1"/>
    <col min="16138" max="16140" width="11.7109375" style="159" customWidth="1"/>
    <col min="16141" max="16141" width="7.7109375" style="159" customWidth="1"/>
    <col min="16142" max="16142" width="2.7109375" style="159" customWidth="1"/>
    <col min="16143" max="16145" width="11.7109375" style="159" customWidth="1"/>
    <col min="16146" max="16384" width="9.140625" style="159"/>
  </cols>
  <sheetData>
    <row r="1" spans="1:17" ht="15.75" thickBot="1" x14ac:dyDescent="0.3">
      <c r="B1" s="164" t="s">
        <v>39</v>
      </c>
      <c r="C1" s="165"/>
      <c r="D1" s="165"/>
      <c r="E1" s="166" t="s">
        <v>40</v>
      </c>
      <c r="F1" s="167" t="s">
        <v>41</v>
      </c>
      <c r="G1" s="168" t="s">
        <v>42</v>
      </c>
      <c r="H1" s="165"/>
      <c r="I1" s="165"/>
      <c r="J1" s="166" t="s">
        <v>43</v>
      </c>
      <c r="K1" s="167" t="s">
        <v>44</v>
      </c>
      <c r="L1" s="168" t="s">
        <v>45</v>
      </c>
      <c r="M1" s="165"/>
      <c r="N1" s="165"/>
      <c r="O1" s="166" t="s">
        <v>46</v>
      </c>
      <c r="P1" s="167" t="s">
        <v>47</v>
      </c>
      <c r="Q1" s="168" t="s">
        <v>48</v>
      </c>
    </row>
    <row r="2" spans="1:17" x14ac:dyDescent="0.25">
      <c r="B2" s="169" t="str">
        <f>RIGHT('Összeg betűvel teljighoz'!$A$2,10)</f>
        <v/>
      </c>
      <c r="C2" s="170"/>
      <c r="D2" s="170"/>
      <c r="E2" s="171" t="str">
        <f>RIGHT('Összeg betűvel teljighoz'!$A$2,9)</f>
        <v/>
      </c>
      <c r="F2" s="172" t="str">
        <f>RIGHT('Összeg betűvel teljighoz'!$A$2,8)</f>
        <v/>
      </c>
      <c r="G2" s="173" t="str">
        <f>RIGHT('Összeg betűvel teljighoz'!$A$2,7)</f>
        <v/>
      </c>
      <c r="H2" s="170"/>
      <c r="I2" s="170"/>
      <c r="J2" s="171" t="str">
        <f>RIGHT('Összeg betűvel teljighoz'!$A$2,6)</f>
        <v/>
      </c>
      <c r="K2" s="172" t="str">
        <f>RIGHT('Összeg betűvel teljighoz'!$A$2,5)</f>
        <v/>
      </c>
      <c r="L2" s="173" t="str">
        <f>RIGHT('Összeg betűvel teljighoz'!$A$2,4)</f>
        <v/>
      </c>
      <c r="M2" s="170"/>
      <c r="N2" s="170"/>
      <c r="O2" s="171" t="str">
        <f>RIGHT('Összeg betűvel teljighoz'!$A$2,3)</f>
        <v/>
      </c>
      <c r="P2" s="172" t="str">
        <f>RIGHT('Összeg betűvel teljighoz'!$A$2,2)</f>
        <v/>
      </c>
      <c r="Q2" s="173" t="str">
        <f>RIGHT('Összeg betűvel teljighoz'!$A$2,1)</f>
        <v/>
      </c>
    </row>
    <row r="3" spans="1:17" x14ac:dyDescent="0.25">
      <c r="B3" s="174" t="str">
        <f t="shared" ref="B3:L3" si="0">LEFT(B2,1)</f>
        <v/>
      </c>
      <c r="C3" s="170"/>
      <c r="D3" s="170"/>
      <c r="E3" s="175" t="str">
        <f t="shared" si="0"/>
        <v/>
      </c>
      <c r="F3" s="176" t="str">
        <f t="shared" si="0"/>
        <v/>
      </c>
      <c r="G3" s="177" t="str">
        <f t="shared" si="0"/>
        <v/>
      </c>
      <c r="H3" s="170"/>
      <c r="I3" s="170"/>
      <c r="J3" s="175" t="str">
        <f t="shared" si="0"/>
        <v/>
      </c>
      <c r="K3" s="176" t="str">
        <f t="shared" si="0"/>
        <v/>
      </c>
      <c r="L3" s="177" t="str">
        <f t="shared" si="0"/>
        <v/>
      </c>
      <c r="M3" s="170"/>
      <c r="N3" s="170"/>
      <c r="O3" s="175" t="str">
        <f>LEFT(O2,1)</f>
        <v/>
      </c>
      <c r="P3" s="176" t="str">
        <f>LEFT(P2,1)</f>
        <v/>
      </c>
      <c r="Q3" s="177" t="str">
        <f>Q2</f>
        <v/>
      </c>
    </row>
    <row r="4" spans="1:17" s="178" customFormat="1" ht="19.5" thickBot="1" x14ac:dyDescent="0.35">
      <c r="B4" s="179" t="str">
        <f>IF('Összeg betűvel teljighoz'!$A$2&gt;999999999,'Összegbetűvel háttér teljig'!B3,"")</f>
        <v/>
      </c>
      <c r="C4" s="180"/>
      <c r="D4" s="180"/>
      <c r="E4" s="181" t="str">
        <f>IF('Összeg betűvel teljighoz'!$A$2&gt;99999999,'Összegbetűvel háttér teljig'!E3,"")</f>
        <v/>
      </c>
      <c r="F4" s="182" t="str">
        <f>IF('Összeg betűvel teljighoz'!$A$2&gt;9999999,'Összegbetűvel háttér teljig'!F3,"")</f>
        <v/>
      </c>
      <c r="G4" s="183" t="str">
        <f>IF('Összeg betűvel teljighoz'!$A$2&gt;999999,'Összegbetűvel háttér teljig'!G3,"")</f>
        <v/>
      </c>
      <c r="H4" s="180"/>
      <c r="I4" s="180"/>
      <c r="J4" s="181" t="str">
        <f>IF('Összeg betűvel teljighoz'!$A$2&gt;99999,'Összegbetűvel háttér teljig'!J3,"")</f>
        <v/>
      </c>
      <c r="K4" s="182" t="str">
        <f>IF('Összeg betűvel teljighoz'!$A$2&gt;9999,'Összegbetűvel háttér teljig'!K3,"")</f>
        <v/>
      </c>
      <c r="L4" s="183" t="str">
        <f>IF('Összeg betűvel teljighoz'!$A$2&gt;999,'Összegbetűvel háttér teljig'!L3,"")</f>
        <v/>
      </c>
      <c r="M4" s="180"/>
      <c r="N4" s="180"/>
      <c r="O4" s="181" t="str">
        <f>IF('Összeg betűvel teljighoz'!$A$2&gt;99,'Összegbetűvel háttér teljig'!O3,"")</f>
        <v/>
      </c>
      <c r="P4" s="182" t="str">
        <f>IF('Összeg betűvel teljighoz'!$A$2&gt;99,'Összegbetűvel háttér teljig'!P3,"")</f>
        <v/>
      </c>
      <c r="Q4" s="183" t="str">
        <f>IF('Összeg betűvel teljighoz'!$A$2&gt;9,'Összegbetűvel háttér teljig'!Q3,"")</f>
        <v/>
      </c>
    </row>
    <row r="5" spans="1:17" x14ac:dyDescent="0.25">
      <c r="C5" s="185"/>
      <c r="D5" s="185"/>
      <c r="H5" s="185"/>
      <c r="I5" s="185"/>
      <c r="M5" s="185"/>
      <c r="N5" s="185"/>
    </row>
    <row r="6" spans="1:17" x14ac:dyDescent="0.25">
      <c r="C6" s="185"/>
      <c r="D6" s="185"/>
      <c r="F6" s="186" t="str">
        <f>IF(OR('Összeg betűvel teljighoz'!$A$2="",'Összeg betűvel teljighoz'!$A$2=0),"",IF(AND(F4="1",G4&lt;&gt;"",G4&lt;&gt;"0"),"tizen",IF(AND(F4="2",G4&lt;&gt;"",G4&lt;&gt;"0"),"huszon","")))</f>
        <v/>
      </c>
      <c r="H6" s="185"/>
      <c r="I6" s="185"/>
      <c r="K6" s="186" t="str">
        <f>IF(OR('Összeg betűvel teljighoz'!$A$2="",'Összeg betűvel teljighoz'!$A$2=0),"",IF(AND(K4="1",L4&lt;&gt;"",L4&lt;&gt;"0"),"tizen",IF(AND(K4="2",L4&lt;&gt;"",L4&lt;&gt;"0"),"huszon","")))</f>
        <v/>
      </c>
      <c r="M6" s="185"/>
      <c r="N6" s="185"/>
      <c r="P6" s="186" t="str">
        <f>IF(OR('Összeg betűvel teljighoz'!$A$2="",'Összeg betűvel teljighoz'!$A$2=0),"",IF(AND(P4="1",Q4&lt;&gt;"",Q4&lt;&gt;"0"),"tizen",IF(AND(P4="2",Q4&lt;&gt;"",Q4&lt;&gt;"0"),"huszon","")))</f>
        <v/>
      </c>
      <c r="Q6" s="186" t="str">
        <f>IF('Összeg betűvel teljighoz'!$A$2="","",IF('Összeg betűvel teljighoz'!$A$2=0,"nulla",""))</f>
        <v/>
      </c>
    </row>
    <row r="7" spans="1:17" x14ac:dyDescent="0.25">
      <c r="B7" s="187" t="str">
        <f>IF(B4="1","egy",IF(B4="2","kettő",IF(B4="3","három",IF(B4="4","négy",IF(B4="5","öt","")))))</f>
        <v/>
      </c>
      <c r="C7" s="186" t="str">
        <f>IF('Összeg betűvel teljighoz'!$A$2="","",IF('Összeg betűvel teljighoz'!$A$2&gt;999999999,"milliárd",""))</f>
        <v/>
      </c>
      <c r="D7" s="186" t="str">
        <f>IF(AND(C7&lt;&gt;"",'Összeg betűvel teljighoz'!$A$2&gt;1000000000),"-","")</f>
        <v/>
      </c>
      <c r="E7" s="187" t="str">
        <f>IF(E4="","",IF(E4="0","",IF(E4="1","egyszáz",IF(E4="2","kettőszáz",IF(E4="3","háromszáz",IF(E4="4","négyszáz",IF(E4="5","ötszáz","")))))))</f>
        <v/>
      </c>
      <c r="F7" s="187" t="str">
        <f>IF(AND(F4="1",G10=""),"tíz",IF(AND(F4="2",G10=""),"húsz",IF(F4="3","harminc",IF(F4="4","negyven",IF(F4="5","ötven","")))))</f>
        <v/>
      </c>
      <c r="G7" s="187" t="str">
        <f>IF(G4="1","egy",IF(G4="2","kettő",IF(G4="3","három",IF(G4="4","négy",IF(G4="5","öt","")))))</f>
        <v/>
      </c>
      <c r="H7" s="186" t="str">
        <f>IF('Összeg betűvel teljighoz'!$A$2&gt;999999,IF(AND(E10="",F10="",G10=""),"","millió"),"")</f>
        <v/>
      </c>
      <c r="I7" s="186" t="str">
        <f>IF(AND(H7&lt;&gt;"",'Összeg betűvel teljighoz'!$A$2&gt;1000000),IF(OR(J10&lt;&gt;"",K10&lt;&gt;"",L10&lt;&gt;"",O10&lt;&gt;"",P10&lt;&gt;"",Q10&lt;&gt;""),"-",""),"")</f>
        <v/>
      </c>
      <c r="J7" s="187" t="str">
        <f>IF(J4="","",IF(J4="0","",IF(J4="1","egyszáz",IF(J4="2","kettőszáz",IF(J4="3","háromszáz",IF(J4="4","négyszáz",IF(J4="5","ötszáz","")))))))</f>
        <v/>
      </c>
      <c r="K7" s="187" t="str">
        <f>IF(AND(K4="1",L10=""),"tíz",IF(AND(K4="2",L10=""),"húsz",IF(K4="3","harminc",IF(K4="4","negyven",IF(K4="5","ötven","")))))</f>
        <v/>
      </c>
      <c r="L7" s="187" t="str">
        <f>IF(L4="1","egy",IF(L4="2","kettő",IF(L4="3","három",IF(L4="4","négy",IF(L4="5","öt","")))))</f>
        <v/>
      </c>
      <c r="M7" s="186" t="str">
        <f>IF('Összeg betűvel teljighoz'!$A$2&gt;999,IF(AND(J10="",K10="",L10=""),"","ezer"),"")</f>
        <v/>
      </c>
      <c r="N7" s="186" t="str">
        <f>IF(AND(M7&lt;&gt;"",'Összeg betűvel teljighoz'!$A$2&gt;1000),IF(OR(O10&lt;&gt;"",P10&lt;&gt;"",Q10&lt;&gt;""),"-",""),"")</f>
        <v/>
      </c>
      <c r="O7" s="187" t="str">
        <f>IF(O4="","",IF(O4="0","",IF(O4="1","egyszáz",IF(O4="2","kettőszáz",IF(O4="3","háromszáz",IF(O4="4","négyszáz",IF(O4="5","ötszáz","")))))))</f>
        <v/>
      </c>
      <c r="P7" s="187" t="str">
        <f>IF(AND(P4="1",Q10=""),"tíz",IF(AND(P4="2",Q10=""),"húsz",IF(P4="3","harminc",IF(P4="4","negyven",IF(P4="5","ötven","")))))</f>
        <v/>
      </c>
      <c r="Q7" s="187" t="str">
        <f>IF(Q4="1","egy",IF(Q4="2","kettő",IF(Q4="3","három",IF(Q4="4","négy",IF(Q4="5","öt","")))))</f>
        <v/>
      </c>
    </row>
    <row r="8" spans="1:17" x14ac:dyDescent="0.25">
      <c r="B8" s="187" t="str">
        <f>IF(B4="6","hat",IF(B4="7","hét",IF(B4="8","nyolc",IF(B4="9","kilenc",""))))</f>
        <v/>
      </c>
      <c r="C8" s="186" t="str">
        <f>IF('Összeg betűvel teljighoz'!$A$2="","",IF('Összeg betűvel teljighoz'!$A$2&gt;999999999,"milliárd",""))</f>
        <v/>
      </c>
      <c r="D8" s="186" t="str">
        <f>IF(AND(C7&lt;&gt;"",'Összeg betűvel teljighoz'!$A$2&gt;1000000000),"-","")</f>
        <v/>
      </c>
      <c r="E8" s="187" t="str">
        <f>IF(E4="6","hatszáz",IF(E4="7","hétszáz",IF(E4="8","nyolcszáz",IF(E4="9","kilencszáz",""))))</f>
        <v/>
      </c>
      <c r="F8" s="187" t="str">
        <f>IF(F4="6","hatvan",IF(F4="7","hetven",IF(F4="8","nyolcvan",IF(F4="9","kilencven",""))))</f>
        <v/>
      </c>
      <c r="G8" s="187" t="str">
        <f>IF(G4="6","hat",IF(G4="7","hét",IF(G4="8","nyolc",IF(G4="9","kilenc",""))))</f>
        <v/>
      </c>
      <c r="H8" s="186" t="str">
        <f>IF('Összeg betűvel teljighoz'!$A$2&gt;999999,IF(AND(E11="",F11="",G11=""),"","millió"),"")</f>
        <v/>
      </c>
      <c r="I8" s="186" t="str">
        <f>IF(AND(H8&lt;&gt;"",'Összeg betűvel teljighoz'!$A$2&gt;1000000),IF(OR(J10&lt;&gt;"",K10&lt;&gt;"",L10&lt;&gt;"",O10&lt;&gt;"",P10&lt;&gt;"",Q10&lt;&gt;""),"-",""),"")</f>
        <v/>
      </c>
      <c r="J8" s="187" t="str">
        <f>IF(J4="6","hatszáz",IF(J4="7","hétszáz",IF(J4="8","nyolcszáz",IF(J4="9","kilencszáz",""))))</f>
        <v/>
      </c>
      <c r="K8" s="187" t="str">
        <f>IF(K4="6","hatvan",IF(K4="7","hetven",IF(K4="8","nyolcvan",IF(K4="9","kilencven",""))))</f>
        <v/>
      </c>
      <c r="L8" s="187" t="str">
        <f>IF(L4="6","hat",IF(L4="7","hét",IF(L4="8","nyolc",IF(L4="9","kilenc",""))))</f>
        <v/>
      </c>
      <c r="M8" s="186" t="str">
        <f>IF('Összeg betűvel teljighoz'!$A$2&gt;999,IF(AND(J11="",K11="",L11=""),"","ezer"),"")</f>
        <v/>
      </c>
      <c r="N8" s="186" t="str">
        <f>IF(AND(M8&lt;&gt;"",'Összeg betűvel teljighoz'!$A$2&gt;1000),IF(OR(O10&lt;&gt;"",P10&lt;&gt;"",Q10&lt;&gt;""),"-",""),"")</f>
        <v/>
      </c>
      <c r="O8" s="187" t="str">
        <f>IF(O4="6","hatszáz",IF(O4="7","hétszáz",IF(O4="8","nyolcszáz",IF(O4="9","kilencszáz",""))))</f>
        <v/>
      </c>
      <c r="P8" s="187" t="str">
        <f>IF(P4="6","hatvan",IF(P4="7","hetven",IF(P4="8","nyolcvan",IF(P4="9","kilencven",""))))</f>
        <v/>
      </c>
      <c r="Q8" s="187" t="str">
        <f>IF(Q4="6","hat",IF(Q4="7","hét",IF(Q4="8","nyolc",IF(Q4="9","kilenc",""))))</f>
        <v/>
      </c>
    </row>
    <row r="10" spans="1:17" x14ac:dyDescent="0.25">
      <c r="B10" s="184" t="str">
        <f t="shared" ref="B10:P10" si="1">IF(B6&lt;&gt;"",B6,IF(B7&lt;&gt;"",B7,B8))</f>
        <v/>
      </c>
      <c r="C10" s="184" t="str">
        <f t="shared" si="1"/>
        <v/>
      </c>
      <c r="D10" s="184" t="str">
        <f t="shared" si="1"/>
        <v/>
      </c>
      <c r="E10" s="184" t="str">
        <f t="shared" si="1"/>
        <v/>
      </c>
      <c r="F10" s="184" t="str">
        <f t="shared" si="1"/>
        <v/>
      </c>
      <c r="G10" s="184" t="str">
        <f t="shared" si="1"/>
        <v/>
      </c>
      <c r="H10" s="184" t="str">
        <f t="shared" si="1"/>
        <v/>
      </c>
      <c r="I10" s="184" t="str">
        <f t="shared" si="1"/>
        <v/>
      </c>
      <c r="J10" s="184" t="str">
        <f t="shared" si="1"/>
        <v/>
      </c>
      <c r="K10" s="184" t="str">
        <f t="shared" si="1"/>
        <v/>
      </c>
      <c r="L10" s="184" t="str">
        <f t="shared" si="1"/>
        <v/>
      </c>
      <c r="M10" s="184" t="str">
        <f t="shared" si="1"/>
        <v/>
      </c>
      <c r="N10" s="184" t="str">
        <f t="shared" si="1"/>
        <v/>
      </c>
      <c r="O10" s="184" t="str">
        <f t="shared" si="1"/>
        <v/>
      </c>
      <c r="P10" s="184" t="str">
        <f t="shared" si="1"/>
        <v/>
      </c>
      <c r="Q10" s="184" t="str">
        <f>IF(Q6&lt;&gt;"",Q6,IF(Q7&lt;&gt;"",Q7,Q8))</f>
        <v/>
      </c>
    </row>
    <row r="12" spans="1:17" ht="15.75" thickBot="1" x14ac:dyDescent="0.3"/>
    <row r="13" spans="1:17" ht="16.5" thickTop="1" thickBot="1" x14ac:dyDescent="0.3">
      <c r="A13" s="517" t="str">
        <f>CONCATENATE(B10,C10,D10,E10,F10,G10,H10,I10,J10,K10,L10,M10,N10,O10,P10,Q10)</f>
        <v/>
      </c>
      <c r="B13" s="518"/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9"/>
    </row>
    <row r="14" spans="1:17" ht="15.75" thickTop="1" x14ac:dyDescent="0.25"/>
  </sheetData>
  <sheetProtection password="CF7A" sheet="1" objects="1" scenarios="1"/>
  <mergeCells count="1">
    <mergeCell ref="A13:Q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4</vt:i4>
      </vt:variant>
    </vt:vector>
  </HeadingPairs>
  <TitlesOfParts>
    <vt:vector size="11" baseType="lpstr">
      <vt:lpstr>Többletfeladat-kitűző lap</vt:lpstr>
      <vt:lpstr>Szám betűvel</vt:lpstr>
      <vt:lpstr>Háttérszámítás</vt:lpstr>
      <vt:lpstr>Legördülő listák elemei</vt:lpstr>
      <vt:lpstr>Teljesítésigazolás </vt:lpstr>
      <vt:lpstr>Összeg betűvel teljighoz</vt:lpstr>
      <vt:lpstr>Összegbetűvel háttér teljig</vt:lpstr>
      <vt:lpstr>Aláírók</vt:lpstr>
      <vt:lpstr>kelt</vt:lpstr>
      <vt:lpstr>'Többletfeladat-kitűző lap'!Nyomtatási_terület</vt:lpstr>
      <vt:lpstr>titulus</vt:lpstr>
    </vt:vector>
  </TitlesOfParts>
  <Company>Pécsi Tudományegyetem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peter.porvay</dc:creator>
  <cp:lastModifiedBy>Forróné Déri Sarolta dr.</cp:lastModifiedBy>
  <cp:lastPrinted>2015-08-08T08:14:13Z</cp:lastPrinted>
  <dcterms:created xsi:type="dcterms:W3CDTF">2002-07-29T09:34:26Z</dcterms:created>
  <dcterms:modified xsi:type="dcterms:W3CDTF">2015-08-26T08:44:27Z</dcterms:modified>
</cp:coreProperties>
</file>